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9200" windowHeight="6470"/>
  </bookViews>
  <sheets>
    <sheet name="BBAR2211" sheetId="1" r:id="rId1"/>
    <sheet name="BBAR2210" sheetId="2" r:id="rId2"/>
    <sheet name="BCFA1104" sheetId="3" r:id="rId3"/>
    <sheet name="BBAR1206" sheetId="4" r:id="rId4"/>
    <sheet name="BBAR2206" sheetId="5" r:id="rId5"/>
    <sheet name="BCOR1202" sheetId="6" r:id="rId6"/>
    <sheet name="CUBC2434" sheetId="7" r:id="rId7"/>
    <sheet name="BBAR1106" sheetId="8" r:id="rId8"/>
    <sheet name="BBAR1203" sheetId="9" r:id="rId9"/>
    <sheet name="BBAR1105" sheetId="10" r:id="rId10"/>
    <sheet name="CUTM1679" sheetId="11" r:id="rId11"/>
    <sheet name="BBAR2108" sheetId="12" r:id="rId12"/>
    <sheet name="BBAR2110" sheetId="13" r:id="rId13"/>
    <sheet name="BBAR2106" sheetId="14" r:id="rId14"/>
    <sheet name="BBAR2209" sheetId="15" r:id="rId15"/>
    <sheet name="BBAR3202" sheetId="16" r:id="rId16"/>
    <sheet name="BCFA1102" sheetId="17" r:id="rId17"/>
    <sheet name="BCFA1207" sheetId="18" r:id="rId18"/>
    <sheet name="BBAR2203" sheetId="19" r:id="rId19"/>
    <sheet name="CUBC2435" sheetId="20" r:id="rId20"/>
    <sheet name="BBAR2107" sheetId="21" r:id="rId21"/>
    <sheet name="CUBC2436" sheetId="22" r:id="rId22"/>
    <sheet name="CUBC2437" sheetId="23" r:id="rId23"/>
    <sheet name="BBAR1208" sheetId="24" r:id="rId24"/>
    <sheet name="BBAR1101" sheetId="27" r:id="rId25"/>
    <sheet name="BBAR2207" sheetId="28" r:id="rId26"/>
    <sheet name="BBAR1201" sheetId="29" r:id="rId27"/>
    <sheet name="BBAR2109" sheetId="30" r:id="rId28"/>
    <sheet name="BBAR1103" sheetId="25" r:id="rId29"/>
    <sheet name="CUTM1687" sheetId="26" r:id="rId30"/>
    <sheet name="Sheet30" sheetId="3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5" l="1"/>
  <c r="R18" i="30"/>
  <c r="K18" i="30"/>
  <c r="J18" i="30"/>
  <c r="T17" i="30"/>
  <c r="T18" i="30" s="1"/>
  <c r="R17" i="30"/>
  <c r="Q17" i="30"/>
  <c r="Q18" i="30" s="1"/>
  <c r="K17" i="30"/>
  <c r="J17" i="30"/>
  <c r="I17" i="30"/>
  <c r="I18" i="30" s="1"/>
  <c r="H17" i="30"/>
  <c r="H18" i="30" s="1"/>
  <c r="F10" i="30"/>
  <c r="F11" i="30" s="1"/>
  <c r="F12" i="30" s="1"/>
  <c r="H6" i="30" s="1"/>
  <c r="D10" i="30"/>
  <c r="D11" i="30" s="1"/>
  <c r="D12" i="30" s="1"/>
  <c r="H5" i="30" s="1"/>
  <c r="Q18" i="29"/>
  <c r="P18" i="29"/>
  <c r="I18" i="29"/>
  <c r="H18" i="29"/>
  <c r="T17" i="29"/>
  <c r="T18" i="29" s="1"/>
  <c r="S17" i="29"/>
  <c r="S18" i="29" s="1"/>
  <c r="R17" i="29"/>
  <c r="R18" i="29" s="1"/>
  <c r="Q17" i="29"/>
  <c r="P17" i="29"/>
  <c r="O17" i="29"/>
  <c r="O18" i="29" s="1"/>
  <c r="N17" i="29"/>
  <c r="N18" i="29" s="1"/>
  <c r="M17" i="29"/>
  <c r="M18" i="29" s="1"/>
  <c r="L17" i="29"/>
  <c r="L18" i="29" s="1"/>
  <c r="K17" i="29"/>
  <c r="K18" i="29" s="1"/>
  <c r="J17" i="29"/>
  <c r="J18" i="29" s="1"/>
  <c r="I17" i="29"/>
  <c r="H17" i="29"/>
  <c r="F11" i="29"/>
  <c r="F12" i="29" s="1"/>
  <c r="H6" i="29" s="1"/>
  <c r="F10" i="29"/>
  <c r="D10" i="29"/>
  <c r="D11" i="29" s="1"/>
  <c r="D12" i="29" s="1"/>
  <c r="H5" i="29" s="1"/>
  <c r="H7" i="29" s="1"/>
  <c r="J18" i="28"/>
  <c r="I18" i="28"/>
  <c r="T17" i="28"/>
  <c r="T18" i="28" s="1"/>
  <c r="R17" i="28"/>
  <c r="R18" i="28" s="1"/>
  <c r="Q17" i="28"/>
  <c r="Q18" i="28" s="1"/>
  <c r="J17" i="28"/>
  <c r="I17" i="28"/>
  <c r="H17" i="28"/>
  <c r="H18" i="28" s="1"/>
  <c r="F11" i="28"/>
  <c r="F12" i="28" s="1"/>
  <c r="H6" i="28" s="1"/>
  <c r="D11" i="28"/>
  <c r="D12" i="28" s="1"/>
  <c r="H5" i="28" s="1"/>
  <c r="F10" i="28"/>
  <c r="D10" i="28"/>
  <c r="Q18" i="27"/>
  <c r="H18" i="27"/>
  <c r="S17" i="27"/>
  <c r="S18" i="27" s="1"/>
  <c r="R17" i="27"/>
  <c r="Q17" i="27"/>
  <c r="K17" i="27"/>
  <c r="K18" i="27" s="1"/>
  <c r="H17" i="27"/>
  <c r="D11" i="27"/>
  <c r="D12" i="27" s="1"/>
  <c r="H5" i="27" s="1"/>
  <c r="F10" i="27"/>
  <c r="F11" i="27" s="1"/>
  <c r="F12" i="27" s="1"/>
  <c r="H6" i="27" s="1"/>
  <c r="D10" i="27"/>
  <c r="H18" i="26"/>
  <c r="S17" i="26"/>
  <c r="S18" i="26" s="1"/>
  <c r="R17" i="26"/>
  <c r="R18" i="26" s="1"/>
  <c r="Q17" i="26"/>
  <c r="Q18" i="26" s="1"/>
  <c r="J17" i="26"/>
  <c r="J18" i="26" s="1"/>
  <c r="I17" i="26"/>
  <c r="I18" i="26" s="1"/>
  <c r="H17" i="26"/>
  <c r="F11" i="26"/>
  <c r="F12" i="26" s="1"/>
  <c r="H6" i="26" s="1"/>
  <c r="D11" i="26"/>
  <c r="D12" i="26" s="1"/>
  <c r="H5" i="26" s="1"/>
  <c r="H7" i="26" s="1"/>
  <c r="F10" i="26"/>
  <c r="D10" i="26"/>
  <c r="I18" i="25"/>
  <c r="H18" i="25"/>
  <c r="R17" i="25"/>
  <c r="R18" i="25" s="1"/>
  <c r="Q17" i="25"/>
  <c r="Q18" i="25" s="1"/>
  <c r="J17" i="25"/>
  <c r="J18" i="25" s="1"/>
  <c r="I17" i="25"/>
  <c r="H17" i="25"/>
  <c r="F11" i="25"/>
  <c r="F12" i="25" s="1"/>
  <c r="H6" i="25" s="1"/>
  <c r="F10" i="25"/>
  <c r="D10" i="25"/>
  <c r="D11" i="25" s="1"/>
  <c r="D12" i="25" s="1"/>
  <c r="H5" i="25" s="1"/>
  <c r="H7" i="25" s="1"/>
  <c r="Q18" i="24"/>
  <c r="K18" i="24"/>
  <c r="J18" i="24"/>
  <c r="H18" i="24"/>
  <c r="T17" i="24"/>
  <c r="T18" i="24" s="1"/>
  <c r="S17" i="24"/>
  <c r="S18" i="24" s="1"/>
  <c r="R17" i="24"/>
  <c r="R18" i="24" s="1"/>
  <c r="Q17" i="24"/>
  <c r="K17" i="24"/>
  <c r="J17" i="24"/>
  <c r="H17" i="24"/>
  <c r="F10" i="24"/>
  <c r="F11" i="24" s="1"/>
  <c r="F12" i="24" s="1"/>
  <c r="H6" i="24" s="1"/>
  <c r="D10" i="24"/>
  <c r="D11" i="24" s="1"/>
  <c r="D12" i="24" s="1"/>
  <c r="H5" i="24" s="1"/>
  <c r="Q18" i="23"/>
  <c r="J18" i="23"/>
  <c r="I18" i="23"/>
  <c r="H18" i="23"/>
  <c r="S17" i="23"/>
  <c r="S18" i="23" s="1"/>
  <c r="R17" i="23"/>
  <c r="R18" i="23" s="1"/>
  <c r="Q17" i="23"/>
  <c r="J17" i="23"/>
  <c r="I17" i="23"/>
  <c r="H17" i="23"/>
  <c r="D12" i="23"/>
  <c r="H5" i="23" s="1"/>
  <c r="D11" i="23"/>
  <c r="F10" i="23"/>
  <c r="F11" i="23" s="1"/>
  <c r="F12" i="23" s="1"/>
  <c r="H6" i="23" s="1"/>
  <c r="D10" i="23"/>
  <c r="I18" i="22"/>
  <c r="H18" i="22"/>
  <c r="S17" i="22"/>
  <c r="S18" i="22" s="1"/>
  <c r="R17" i="22"/>
  <c r="R18" i="22" s="1"/>
  <c r="J17" i="22"/>
  <c r="J18" i="22" s="1"/>
  <c r="I17" i="22"/>
  <c r="H17" i="22"/>
  <c r="F11" i="22"/>
  <c r="F12" i="22" s="1"/>
  <c r="H6" i="22" s="1"/>
  <c r="F10" i="22"/>
  <c r="D10" i="22"/>
  <c r="D11" i="22" s="1"/>
  <c r="D12" i="22" s="1"/>
  <c r="H5" i="22" s="1"/>
  <c r="H7" i="22" s="1"/>
  <c r="J18" i="21"/>
  <c r="I18" i="21"/>
  <c r="S17" i="21"/>
  <c r="S18" i="21" s="1"/>
  <c r="R17" i="21"/>
  <c r="R18" i="21" s="1"/>
  <c r="Q17" i="21"/>
  <c r="Q18" i="21" s="1"/>
  <c r="J17" i="21"/>
  <c r="I17" i="21"/>
  <c r="H17" i="21"/>
  <c r="H18" i="21" s="1"/>
  <c r="F11" i="21"/>
  <c r="F12" i="21" s="1"/>
  <c r="H6" i="21" s="1"/>
  <c r="D11" i="21"/>
  <c r="D12" i="21" s="1"/>
  <c r="H5" i="21" s="1"/>
  <c r="H7" i="21" s="1"/>
  <c r="F10" i="21"/>
  <c r="D10" i="21"/>
  <c r="T18" i="20"/>
  <c r="I18" i="20"/>
  <c r="H18" i="20"/>
  <c r="T17" i="20"/>
  <c r="S17" i="20"/>
  <c r="S18" i="20" s="1"/>
  <c r="R17" i="20"/>
  <c r="R18" i="20" s="1"/>
  <c r="J17" i="20"/>
  <c r="J18" i="20" s="1"/>
  <c r="I17" i="20"/>
  <c r="H17" i="20"/>
  <c r="D11" i="20"/>
  <c r="D12" i="20" s="1"/>
  <c r="H5" i="20" s="1"/>
  <c r="H7" i="20" s="1"/>
  <c r="F10" i="20"/>
  <c r="F11" i="20" s="1"/>
  <c r="F12" i="20" s="1"/>
  <c r="H6" i="20" s="1"/>
  <c r="D10" i="20"/>
  <c r="T17" i="19"/>
  <c r="T18" i="19" s="1"/>
  <c r="S17" i="19"/>
  <c r="S18" i="19" s="1"/>
  <c r="R17" i="19"/>
  <c r="R18" i="19" s="1"/>
  <c r="Q17" i="19"/>
  <c r="Q18" i="19" s="1"/>
  <c r="P17" i="19"/>
  <c r="P18" i="19" s="1"/>
  <c r="L17" i="19"/>
  <c r="L18" i="19" s="1"/>
  <c r="J17" i="19"/>
  <c r="J18" i="19" s="1"/>
  <c r="H17" i="19"/>
  <c r="H18" i="19" s="1"/>
  <c r="F11" i="19"/>
  <c r="F12" i="19" s="1"/>
  <c r="H6" i="19" s="1"/>
  <c r="F10" i="19"/>
  <c r="D10" i="19"/>
  <c r="D11" i="19" s="1"/>
  <c r="D12" i="19" s="1"/>
  <c r="H5" i="19" s="1"/>
  <c r="H7" i="19" s="1"/>
  <c r="Q18" i="18"/>
  <c r="P18" i="18"/>
  <c r="K18" i="18"/>
  <c r="J18" i="18"/>
  <c r="T17" i="18"/>
  <c r="T18" i="18" s="1"/>
  <c r="S17" i="18"/>
  <c r="S18" i="18" s="1"/>
  <c r="R17" i="18"/>
  <c r="R18" i="18" s="1"/>
  <c r="Q17" i="18"/>
  <c r="P17" i="18"/>
  <c r="L17" i="18"/>
  <c r="L18" i="18" s="1"/>
  <c r="K17" i="18"/>
  <c r="J17" i="18"/>
  <c r="I17" i="18"/>
  <c r="I18" i="18" s="1"/>
  <c r="H17" i="18"/>
  <c r="H18" i="18" s="1"/>
  <c r="F11" i="18"/>
  <c r="F12" i="18" s="1"/>
  <c r="H6" i="18" s="1"/>
  <c r="D11" i="18"/>
  <c r="D12" i="18" s="1"/>
  <c r="H5" i="18" s="1"/>
  <c r="H7" i="18" s="1"/>
  <c r="F10" i="18"/>
  <c r="D10" i="18"/>
  <c r="I18" i="17"/>
  <c r="H18" i="17"/>
  <c r="S17" i="17"/>
  <c r="S18" i="17" s="1"/>
  <c r="R17" i="17"/>
  <c r="R18" i="17" s="1"/>
  <c r="Q17" i="17"/>
  <c r="Q18" i="17" s="1"/>
  <c r="J17" i="17"/>
  <c r="J18" i="17" s="1"/>
  <c r="I17" i="17"/>
  <c r="H17" i="17"/>
  <c r="D11" i="17"/>
  <c r="D12" i="17" s="1"/>
  <c r="H5" i="17" s="1"/>
  <c r="F10" i="17"/>
  <c r="F11" i="17" s="1"/>
  <c r="F12" i="17" s="1"/>
  <c r="H6" i="17" s="1"/>
  <c r="D10" i="17"/>
  <c r="J18" i="16"/>
  <c r="I18" i="16"/>
  <c r="S17" i="16"/>
  <c r="S18" i="16" s="1"/>
  <c r="R17" i="16"/>
  <c r="R18" i="16" s="1"/>
  <c r="Q17" i="16"/>
  <c r="Q18" i="16" s="1"/>
  <c r="J17" i="16"/>
  <c r="I17" i="16"/>
  <c r="H17" i="16"/>
  <c r="H18" i="16" s="1"/>
  <c r="D11" i="16"/>
  <c r="D12" i="16" s="1"/>
  <c r="H5" i="16" s="1"/>
  <c r="F10" i="16"/>
  <c r="F11" i="16" s="1"/>
  <c r="F12" i="16" s="1"/>
  <c r="H6" i="16" s="1"/>
  <c r="D10" i="16"/>
  <c r="Q18" i="15"/>
  <c r="P18" i="15"/>
  <c r="H18" i="15"/>
  <c r="T17" i="15"/>
  <c r="T18" i="15" s="1"/>
  <c r="S17" i="15"/>
  <c r="S18" i="15" s="1"/>
  <c r="R17" i="15"/>
  <c r="R18" i="15" s="1"/>
  <c r="Q17" i="15"/>
  <c r="P17" i="15"/>
  <c r="I17" i="15"/>
  <c r="I18" i="15" s="1"/>
  <c r="H17" i="15"/>
  <c r="F10" i="15"/>
  <c r="F11" i="15" s="1"/>
  <c r="F12" i="15" s="1"/>
  <c r="H6" i="15" s="1"/>
  <c r="D10" i="15"/>
  <c r="D11" i="15" s="1"/>
  <c r="D12" i="15" s="1"/>
  <c r="H5" i="15" s="1"/>
  <c r="H7" i="15" s="1"/>
  <c r="Q18" i="14"/>
  <c r="J18" i="14"/>
  <c r="S17" i="14"/>
  <c r="S18" i="14" s="1"/>
  <c r="R17" i="14"/>
  <c r="R18" i="14" s="1"/>
  <c r="Q17" i="14"/>
  <c r="J17" i="14"/>
  <c r="I17" i="14"/>
  <c r="I18" i="14" s="1"/>
  <c r="H17" i="14"/>
  <c r="H18" i="14" s="1"/>
  <c r="F11" i="14"/>
  <c r="F12" i="14" s="1"/>
  <c r="H6" i="14" s="1"/>
  <c r="D11" i="14"/>
  <c r="D12" i="14" s="1"/>
  <c r="H5" i="14" s="1"/>
  <c r="H7" i="14" s="1"/>
  <c r="F10" i="14"/>
  <c r="D10" i="14"/>
  <c r="Q18" i="13"/>
  <c r="J18" i="13"/>
  <c r="I18" i="13"/>
  <c r="S17" i="13"/>
  <c r="S18" i="13" s="1"/>
  <c r="R17" i="13"/>
  <c r="R18" i="13" s="1"/>
  <c r="Q17" i="13"/>
  <c r="J17" i="13"/>
  <c r="I17" i="13"/>
  <c r="H17" i="13"/>
  <c r="H18" i="13" s="1"/>
  <c r="F11" i="13"/>
  <c r="F12" i="13" s="1"/>
  <c r="H6" i="13" s="1"/>
  <c r="D11" i="13"/>
  <c r="D12" i="13" s="1"/>
  <c r="H5" i="13" s="1"/>
  <c r="H7" i="13" s="1"/>
  <c r="F10" i="13"/>
  <c r="D10" i="13"/>
  <c r="I18" i="12"/>
  <c r="H18" i="12"/>
  <c r="S17" i="12"/>
  <c r="S18" i="12" s="1"/>
  <c r="R17" i="12"/>
  <c r="R18" i="12" s="1"/>
  <c r="J17" i="12"/>
  <c r="J18" i="12" s="1"/>
  <c r="I17" i="12"/>
  <c r="H17" i="12"/>
  <c r="F11" i="12"/>
  <c r="F12" i="12" s="1"/>
  <c r="H6" i="12" s="1"/>
  <c r="F10" i="12"/>
  <c r="D10" i="12"/>
  <c r="D11" i="12" s="1"/>
  <c r="D12" i="12" s="1"/>
  <c r="H5" i="12" s="1"/>
  <c r="H7" i="12" s="1"/>
  <c r="I18" i="11"/>
  <c r="H18" i="11"/>
  <c r="S17" i="11"/>
  <c r="S18" i="11" s="1"/>
  <c r="R17" i="11"/>
  <c r="R18" i="11" s="1"/>
  <c r="Q17" i="11"/>
  <c r="Q18" i="11" s="1"/>
  <c r="J17" i="11"/>
  <c r="J18" i="11" s="1"/>
  <c r="I17" i="11"/>
  <c r="H17" i="11"/>
  <c r="F12" i="11"/>
  <c r="H6" i="11" s="1"/>
  <c r="F11" i="11"/>
  <c r="D11" i="11"/>
  <c r="D12" i="11" s="1"/>
  <c r="H5" i="11" s="1"/>
  <c r="H7" i="11" s="1"/>
  <c r="F10" i="11"/>
  <c r="D10" i="11"/>
  <c r="I18" i="10"/>
  <c r="S17" i="10"/>
  <c r="S18" i="10" s="1"/>
  <c r="R17" i="10"/>
  <c r="R18" i="10" s="1"/>
  <c r="Q17" i="10"/>
  <c r="Q18" i="10" s="1"/>
  <c r="J17" i="10"/>
  <c r="J18" i="10" s="1"/>
  <c r="I17" i="10"/>
  <c r="H17" i="10"/>
  <c r="H18" i="10" s="1"/>
  <c r="D11" i="10"/>
  <c r="D12" i="10" s="1"/>
  <c r="H5" i="10" s="1"/>
  <c r="F10" i="10"/>
  <c r="F11" i="10" s="1"/>
  <c r="F12" i="10" s="1"/>
  <c r="H6" i="10" s="1"/>
  <c r="D10" i="10"/>
  <c r="K18" i="9"/>
  <c r="I18" i="9"/>
  <c r="T17" i="9"/>
  <c r="T18" i="9" s="1"/>
  <c r="S17" i="9"/>
  <c r="S18" i="9" s="1"/>
  <c r="R17" i="9"/>
  <c r="R18" i="9" s="1"/>
  <c r="Q17" i="9"/>
  <c r="Q18" i="9" s="1"/>
  <c r="P17" i="9"/>
  <c r="P18" i="9" s="1"/>
  <c r="K17" i="9"/>
  <c r="J17" i="9"/>
  <c r="J18" i="9" s="1"/>
  <c r="I17" i="9"/>
  <c r="H17" i="9"/>
  <c r="H18" i="9" s="1"/>
  <c r="F11" i="9"/>
  <c r="F12" i="9" s="1"/>
  <c r="H6" i="9" s="1"/>
  <c r="D11" i="9"/>
  <c r="D12" i="9" s="1"/>
  <c r="H5" i="9" s="1"/>
  <c r="H7" i="9" s="1"/>
  <c r="F10" i="9"/>
  <c r="D10" i="9"/>
  <c r="H18" i="8"/>
  <c r="R17" i="8"/>
  <c r="R18" i="8" s="1"/>
  <c r="Q17" i="8"/>
  <c r="Q18" i="8" s="1"/>
  <c r="J17" i="8"/>
  <c r="J18" i="8" s="1"/>
  <c r="I17" i="8"/>
  <c r="I18" i="8" s="1"/>
  <c r="H17" i="8"/>
  <c r="F11" i="8"/>
  <c r="F12" i="8" s="1"/>
  <c r="H6" i="8" s="1"/>
  <c r="D11" i="8"/>
  <c r="D12" i="8" s="1"/>
  <c r="H5" i="8" s="1"/>
  <c r="H7" i="8" s="1"/>
  <c r="F10" i="8"/>
  <c r="D10" i="8"/>
  <c r="J18" i="7"/>
  <c r="I18" i="7"/>
  <c r="S17" i="7"/>
  <c r="S18" i="7" s="1"/>
  <c r="R17" i="7"/>
  <c r="R18" i="7" s="1"/>
  <c r="Q17" i="7"/>
  <c r="Q18" i="7" s="1"/>
  <c r="J17" i="7"/>
  <c r="I17" i="7"/>
  <c r="H17" i="7"/>
  <c r="H18" i="7" s="1"/>
  <c r="F11" i="7"/>
  <c r="F12" i="7" s="1"/>
  <c r="H6" i="7" s="1"/>
  <c r="D11" i="7"/>
  <c r="D12" i="7" s="1"/>
  <c r="H5" i="7" s="1"/>
  <c r="H7" i="7" s="1"/>
  <c r="F10" i="7"/>
  <c r="D10" i="7"/>
  <c r="Q18" i="6"/>
  <c r="P18" i="6"/>
  <c r="O18" i="6"/>
  <c r="J18" i="6"/>
  <c r="I18" i="6"/>
  <c r="H18" i="6"/>
  <c r="T17" i="6"/>
  <c r="T18" i="6" s="1"/>
  <c r="S17" i="6"/>
  <c r="S18" i="6" s="1"/>
  <c r="R17" i="6"/>
  <c r="R18" i="6" s="1"/>
  <c r="Q17" i="6"/>
  <c r="P17" i="6"/>
  <c r="O17" i="6"/>
  <c r="N17" i="6"/>
  <c r="N18" i="6" s="1"/>
  <c r="M17" i="6"/>
  <c r="M18" i="6" s="1"/>
  <c r="L17" i="6"/>
  <c r="L18" i="6" s="1"/>
  <c r="K17" i="6"/>
  <c r="K18" i="6" s="1"/>
  <c r="J17" i="6"/>
  <c r="I17" i="6"/>
  <c r="H17" i="6"/>
  <c r="F11" i="6"/>
  <c r="F12" i="6" s="1"/>
  <c r="H6" i="6" s="1"/>
  <c r="D11" i="6"/>
  <c r="D12" i="6" s="1"/>
  <c r="H5" i="6" s="1"/>
  <c r="H7" i="6" s="1"/>
  <c r="F10" i="6"/>
  <c r="D10" i="6"/>
  <c r="R18" i="5"/>
  <c r="Q18" i="5"/>
  <c r="N18" i="5"/>
  <c r="H18" i="5"/>
  <c r="T17" i="5"/>
  <c r="T18" i="5" s="1"/>
  <c r="S17" i="5"/>
  <c r="S18" i="5" s="1"/>
  <c r="R17" i="5"/>
  <c r="Q17" i="5"/>
  <c r="P17" i="5"/>
  <c r="P18" i="5" s="1"/>
  <c r="N17" i="5"/>
  <c r="H17" i="5"/>
  <c r="F10" i="5"/>
  <c r="F11" i="5" s="1"/>
  <c r="F12" i="5" s="1"/>
  <c r="H6" i="5" s="1"/>
  <c r="D11" i="5"/>
  <c r="D12" i="5" s="1"/>
  <c r="H5" i="5" s="1"/>
  <c r="H7" i="5" s="1"/>
  <c r="P18" i="4"/>
  <c r="N18" i="4"/>
  <c r="M18" i="4"/>
  <c r="T17" i="4"/>
  <c r="T18" i="4" s="1"/>
  <c r="S17" i="4"/>
  <c r="S18" i="4" s="1"/>
  <c r="R17" i="4"/>
  <c r="R18" i="4" s="1"/>
  <c r="Q17" i="4"/>
  <c r="Q18" i="4" s="1"/>
  <c r="P17" i="4"/>
  <c r="O17" i="4"/>
  <c r="O18" i="4" s="1"/>
  <c r="N17" i="4"/>
  <c r="M17" i="4"/>
  <c r="L17" i="4"/>
  <c r="L18" i="4" s="1"/>
  <c r="J17" i="4"/>
  <c r="J18" i="4" s="1"/>
  <c r="I17" i="4"/>
  <c r="I18" i="4" s="1"/>
  <c r="H17" i="4"/>
  <c r="H18" i="4" s="1"/>
  <c r="D11" i="4"/>
  <c r="D12" i="4" s="1"/>
  <c r="H5" i="4" s="1"/>
  <c r="F10" i="4"/>
  <c r="F11" i="4" s="1"/>
  <c r="F12" i="4" s="1"/>
  <c r="H6" i="4" s="1"/>
  <c r="D10" i="4"/>
  <c r="R18" i="3"/>
  <c r="H18" i="3"/>
  <c r="R17" i="3"/>
  <c r="Q17" i="3"/>
  <c r="Q18" i="3" s="1"/>
  <c r="J17" i="3"/>
  <c r="J18" i="3" s="1"/>
  <c r="I17" i="3"/>
  <c r="I18" i="3" s="1"/>
  <c r="H17" i="3"/>
  <c r="F11" i="3"/>
  <c r="F12" i="3" s="1"/>
  <c r="H6" i="3" s="1"/>
  <c r="F10" i="3"/>
  <c r="D10" i="3"/>
  <c r="D11" i="3" s="1"/>
  <c r="D12" i="3" s="1"/>
  <c r="H5" i="3" s="1"/>
  <c r="H7" i="3" s="1"/>
  <c r="R18" i="2"/>
  <c r="Q18" i="2"/>
  <c r="P18" i="2"/>
  <c r="K18" i="2"/>
  <c r="H18" i="2"/>
  <c r="T17" i="2"/>
  <c r="T18" i="2" s="1"/>
  <c r="R17" i="2"/>
  <c r="Q17" i="2"/>
  <c r="P17" i="2"/>
  <c r="K17" i="2"/>
  <c r="I17" i="2"/>
  <c r="I18" i="2" s="1"/>
  <c r="H17" i="2"/>
  <c r="F10" i="2"/>
  <c r="F11" i="2" s="1"/>
  <c r="F12" i="2" s="1"/>
  <c r="H6" i="2" s="1"/>
  <c r="D10" i="2"/>
  <c r="D11" i="2" s="1"/>
  <c r="D12" i="2" s="1"/>
  <c r="H5" i="2" s="1"/>
  <c r="H7" i="2" s="1"/>
  <c r="R18" i="1"/>
  <c r="I18" i="1"/>
  <c r="T17" i="1"/>
  <c r="T18" i="1" s="1"/>
  <c r="S17" i="1"/>
  <c r="S18" i="1" s="1"/>
  <c r="R17" i="1"/>
  <c r="Q17" i="1"/>
  <c r="Q18" i="1" s="1"/>
  <c r="P17" i="1"/>
  <c r="P18" i="1" s="1"/>
  <c r="O17" i="1"/>
  <c r="O18" i="1" s="1"/>
  <c r="J17" i="1"/>
  <c r="J18" i="1" s="1"/>
  <c r="I17" i="1"/>
  <c r="H17" i="1"/>
  <c r="H18" i="1" s="1"/>
  <c r="F10" i="1"/>
  <c r="F11" i="1" s="1"/>
  <c r="F12" i="1" s="1"/>
  <c r="H6" i="1" s="1"/>
  <c r="D10" i="1"/>
  <c r="D11" i="1" s="1"/>
  <c r="D12" i="1" s="1"/>
  <c r="H5" i="1" s="1"/>
  <c r="H7" i="1" s="1"/>
  <c r="H7" i="30" l="1"/>
  <c r="H7" i="28"/>
  <c r="H7" i="27"/>
  <c r="H7" i="24"/>
  <c r="H7" i="23"/>
  <c r="H7" i="17"/>
  <c r="H7" i="16"/>
  <c r="H7" i="10"/>
  <c r="H7" i="4"/>
</calcChain>
</file>

<file path=xl/sharedStrings.xml><?xml version="1.0" encoding="utf-8"?>
<sst xmlns="http://schemas.openxmlformats.org/spreadsheetml/2006/main" count="2964" uniqueCount="143">
  <si>
    <t>Centurion University of Technology &amp; Management</t>
  </si>
  <si>
    <t>EXAMINATION</t>
  </si>
  <si>
    <t>% of student that should have attained level 3</t>
  </si>
  <si>
    <t>Course Name :  ADVANCED EXCEL   Course Code :      BBAR2211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</si>
  <si>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</si>
  <si>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</si>
  <si>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</si>
  <si>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</si>
  <si>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</si>
  <si>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4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4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4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4"/>
        <color theme="1"/>
        <rFont val="Calibri"/>
        <family val="2"/>
        <scheme val="minor"/>
      </rPr>
      <t xml:space="preserve"> does not relate 
</t>
    </r>
  </si>
  <si>
    <t xml:space="preserve"> Department : SOM (BCOM)</t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</si>
  <si>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</si>
  <si>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</si>
  <si>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</si>
  <si>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</si>
  <si>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</si>
  <si>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 </t>
  </si>
  <si>
    <t xml:space="preserve">CA </t>
  </si>
  <si>
    <t xml:space="preserve"> score/%</t>
  </si>
  <si>
    <t>ES</t>
  </si>
  <si>
    <t>&gt;=35%</t>
  </si>
  <si>
    <t>Question</t>
  </si>
  <si>
    <t>All Questions</t>
  </si>
  <si>
    <t>Avg CO Attainment of all the COs</t>
  </si>
  <si>
    <t>&lt;35%</t>
  </si>
  <si>
    <t>Blooms Level</t>
  </si>
  <si>
    <t>L3</t>
  </si>
  <si>
    <t>L3,L4,L5</t>
  </si>
  <si>
    <t>CO</t>
  </si>
  <si>
    <t>Not Achieved</t>
  </si>
  <si>
    <t>Course Outcome</t>
  </si>
  <si>
    <t>CO 1, 2, 3</t>
  </si>
  <si>
    <t>Max Marks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</si>
  <si>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</si>
  <si>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</si>
  <si>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</si>
  <si>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</si>
  <si>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</si>
  <si>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</si>
  <si>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</si>
  <si>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</si>
  <si>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</si>
  <si>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</si>
  <si>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PSO1</t>
  </si>
  <si>
    <t>PSO2</t>
  </si>
  <si>
    <t>PSO3</t>
  </si>
  <si>
    <t>CO1</t>
  </si>
  <si>
    <t>CO2</t>
  </si>
  <si>
    <t>CO3</t>
  </si>
  <si>
    <t>CO4</t>
  </si>
  <si>
    <t>CO5</t>
  </si>
  <si>
    <t>Avg of CO-PO affinity levels</t>
  </si>
  <si>
    <t>PO Attainment</t>
  </si>
  <si>
    <t>Course Name :  AUDITING   Course Code :      BBAR2210</t>
  </si>
  <si>
    <t>Course Name : BUSINESS ECONOMICS  Course Code :      BCFA1104</t>
  </si>
  <si>
    <t>180415140002</t>
  </si>
  <si>
    <t>180415140003</t>
  </si>
  <si>
    <t>180415140004</t>
  </si>
  <si>
    <t>180415140005</t>
  </si>
  <si>
    <t>180415140006</t>
  </si>
  <si>
    <t>180415140007</t>
  </si>
  <si>
    <t>180415140008</t>
  </si>
  <si>
    <t>180415140009</t>
  </si>
  <si>
    <t>180415140010</t>
  </si>
  <si>
    <t>180415140011</t>
  </si>
  <si>
    <t>180415140012</t>
  </si>
  <si>
    <t>180415140013</t>
  </si>
  <si>
    <t>180415140014</t>
  </si>
  <si>
    <t>180415140015</t>
  </si>
  <si>
    <t>180415140016</t>
  </si>
  <si>
    <t>180415140017</t>
  </si>
  <si>
    <t>180415140018</t>
  </si>
  <si>
    <t>180415140019</t>
  </si>
  <si>
    <t>180415140021</t>
  </si>
  <si>
    <t>180415140022</t>
  </si>
  <si>
    <t>180415140023</t>
  </si>
  <si>
    <t>180415140024</t>
  </si>
  <si>
    <t>180415140025</t>
  </si>
  <si>
    <t>180415140026</t>
  </si>
  <si>
    <t>180415140027</t>
  </si>
  <si>
    <t>180415140028</t>
  </si>
  <si>
    <t>180415140029</t>
  </si>
  <si>
    <t>180415140030</t>
  </si>
  <si>
    <t>180415140031</t>
  </si>
  <si>
    <t>180415140032</t>
  </si>
  <si>
    <t>180415140033</t>
  </si>
  <si>
    <t>180415140034</t>
  </si>
  <si>
    <t>180415140035</t>
  </si>
  <si>
    <t>180415140036</t>
  </si>
  <si>
    <t>180415140037</t>
  </si>
  <si>
    <t>180415140038</t>
  </si>
  <si>
    <t>180415140039</t>
  </si>
  <si>
    <t>180415140040</t>
  </si>
  <si>
    <t>180415140041</t>
  </si>
  <si>
    <t>180415140042</t>
  </si>
  <si>
    <t>180415140043</t>
  </si>
  <si>
    <t>180415140044</t>
  </si>
  <si>
    <t>180415140045</t>
  </si>
  <si>
    <t>180415140046</t>
  </si>
  <si>
    <t>180415140047</t>
  </si>
  <si>
    <t>180415140048</t>
  </si>
  <si>
    <t>180415140049</t>
  </si>
  <si>
    <t>180415140050</t>
  </si>
  <si>
    <t>180415140051</t>
  </si>
  <si>
    <t>180415140052</t>
  </si>
  <si>
    <t>180415140053</t>
  </si>
  <si>
    <t>180415140054</t>
  </si>
  <si>
    <t>180415140055</t>
  </si>
  <si>
    <t>180415140056</t>
  </si>
  <si>
    <t xml:space="preserve">Course Name :  BUSINESS ENVIRONMENT     Course Code :      BBAR1206 </t>
  </si>
  <si>
    <t>180415140020</t>
  </si>
  <si>
    <t>Course Name : BUSINESS ETHICS AND GOVERNANCE   Course Code :      BBAR2206</t>
  </si>
  <si>
    <t xml:space="preserve">Course Name : BUSINESS LAW  Course Code :      BCOR1202  </t>
  </si>
  <si>
    <t xml:space="preserve">Course Name : BUSINESS LAW &amp; PRACTICES  Course Code :      CUBC2434 </t>
  </si>
  <si>
    <t>180415140001</t>
  </si>
  <si>
    <t xml:space="preserve">Course Name :  BUSINESS MATHEMATICS     Course Code :      BBAR1106 </t>
  </si>
  <si>
    <t xml:space="preserve">Course Name :  BUSINESS STATISTICS     Course Code :      BBAR1203 </t>
  </si>
  <si>
    <t xml:space="preserve">Course Name :  COMPUTER APPLICATION IN BUSINESS     Course Code :      BBAR1105 </t>
  </si>
  <si>
    <t>180415140057</t>
  </si>
  <si>
    <t>180415140058</t>
  </si>
  <si>
    <t>Course Name :  CORPORATE ACCOUNTING   Course Code :      CUTM1679</t>
  </si>
  <si>
    <t>CO6</t>
  </si>
  <si>
    <t>Course Name : CORPORATE LAW    Course Code :      BBAR2108</t>
  </si>
  <si>
    <t>Course Name : COST &amp; MANAGEMENT ACCOUNTING   Course Code :      BBAR2110</t>
  </si>
  <si>
    <t>Course Name : DIRECT TAXES    Course Code :      BBAR2106</t>
  </si>
  <si>
    <t>Course Name :  E-COMMERCE   Course Code :      BBAR2209</t>
  </si>
  <si>
    <t>Course Name : ENTRENEURSHIP DEVELOPMENT    Course Code :      BBAR3202</t>
  </si>
  <si>
    <t xml:space="preserve">Course Name : FINANCIAL ACCOUNTING-1   Course Code :      BCFA1102 </t>
  </si>
  <si>
    <t>Course Name : FINANCIAL ACCOUNTING-II  Course Code :      BCFA1207</t>
  </si>
  <si>
    <t>Course Name : FINANCIAL MANAGEMENT   Course Code :      BBAR2203</t>
  </si>
  <si>
    <t>Course Name : FINANCIAL MARKETS OPERATION   Course Code :      CUBC2435</t>
  </si>
  <si>
    <t>Course Name : INDIRECT TAXES/GST    Course Code :      BBAR2107</t>
  </si>
  <si>
    <t>Course Name :  INTERNSHIP-I   Course Code :      CUBC2436</t>
  </si>
  <si>
    <t>Course Name :  INTERNSHIP-II   Course Code :      CUBC2437</t>
  </si>
  <si>
    <t xml:space="preserve">Course Name :  INTRODUCTION TO BANKING     Course Code :      BBAR1208 </t>
  </si>
  <si>
    <t>Course Name :  MANAGEMENT PRINCIPLES &amp; PRACTICES     Course Code :      BBAR1103</t>
  </si>
  <si>
    <t>Course Name :  PRINCIPLE OF MARKETING   Course Code :      CUTM1687</t>
  </si>
  <si>
    <t>Course Name :  PROFICIENCY IN ENGLISH     Course Code :     BBAR1101</t>
  </si>
  <si>
    <t>-</t>
  </si>
  <si>
    <t>Course Name :  QUANTITATIVE TECHNIQUES FOR BUSINESS   Course Code :      BBAR2207</t>
  </si>
  <si>
    <t xml:space="preserve">Course Name :  READING TO WRITING     Course Code :      BBAR1201 </t>
  </si>
  <si>
    <t>C05</t>
  </si>
  <si>
    <t>Course Name : TALLY.ERP 9    Course Code :      BBAR2109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</si>
</sst>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0"/>
    <numFmt numFmtId="167" formatCode="0.0000"/>
  </numFmts>
  <fonts count="12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1" fontId="2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2" fillId="5" borderId="5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" fontId="2" fillId="5" borderId="4" xfId="0" applyNumberFormat="1" applyFont="1" applyFill="1" applyBorder="1" applyAlignment="1">
      <alignment vertical="center"/>
    </xf>
    <xf numFmtId="1" fontId="2" fillId="4" borderId="4" xfId="0" applyNumberFormat="1" applyFont="1" applyFill="1" applyBorder="1" applyAlignment="1">
      <alignment vertical="center"/>
    </xf>
    <xf numFmtId="1" fontId="2" fillId="4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2" fillId="4" borderId="4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left" vertical="center"/>
    </xf>
    <xf numFmtId="1" fontId="0" fillId="4" borderId="3" xfId="0" applyNumberForma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1" fontId="3" fillId="3" borderId="4" xfId="0" applyNumberFormat="1" applyFon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" fontId="10" fillId="6" borderId="2" xfId="0" applyNumberFormat="1" applyFont="1" applyFill="1" applyBorder="1" applyAlignment="1">
      <alignment vertical="center"/>
    </xf>
    <xf numFmtId="1" fontId="10" fillId="8" borderId="4" xfId="0" applyNumberFormat="1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2" fontId="3" fillId="0" borderId="0" xfId="0" applyNumberFormat="1" applyFont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9" borderId="0" xfId="0" applyFill="1" applyAlignment="1">
      <alignment vertical="center"/>
    </xf>
    <xf numFmtId="1" fontId="0" fillId="4" borderId="4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" fontId="10" fillId="0" borderId="0" xfId="0" applyNumberFormat="1" applyFont="1" applyAlignment="1">
      <alignment vertical="center"/>
    </xf>
    <xf numFmtId="1" fontId="0" fillId="0" borderId="0" xfId="0" applyNumberFormat="1"/>
    <xf numFmtId="166" fontId="0" fillId="0" borderId="0" xfId="0" applyNumberFormat="1"/>
    <xf numFmtId="0" fontId="11" fillId="0" borderId="0" xfId="0" applyFont="1" applyAlignment="1">
      <alignment vertical="center"/>
    </xf>
    <xf numFmtId="167" fontId="0" fillId="0" borderId="0" xfId="0" applyNumberFormat="1"/>
    <xf numFmtId="0" fontId="0" fillId="9" borderId="0" xfId="0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tabSelected="1" topLeftCell="D1" zoomScale="76" zoomScaleNormal="76" workbookViewId="0">
      <selection activeCell="B8" sqref="B8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3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92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92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92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>
        <v>180415140001</v>
      </c>
      <c r="C11" s="38">
        <v>33.5</v>
      </c>
      <c r="D11" s="39">
        <f>COUNTIF(C11:C60,"&gt;="&amp;D10)</f>
        <v>46</v>
      </c>
      <c r="E11" s="38">
        <v>33.5</v>
      </c>
      <c r="F11" s="40">
        <f>COUNTIF(E11:E60,"&gt;="&amp;F10)</f>
        <v>46</v>
      </c>
      <c r="G11" s="41" t="s">
        <v>46</v>
      </c>
      <c r="H11" s="42">
        <v>3</v>
      </c>
      <c r="I11" s="4">
        <v>3</v>
      </c>
      <c r="J11" s="6">
        <v>3</v>
      </c>
      <c r="K11" s="42"/>
      <c r="L11" s="6"/>
      <c r="M11" s="6"/>
      <c r="N11" s="6"/>
      <c r="O11" s="6">
        <v>2</v>
      </c>
      <c r="P11" s="6">
        <v>3</v>
      </c>
      <c r="Q11" s="42">
        <v>3</v>
      </c>
      <c r="R11" s="42">
        <v>3</v>
      </c>
      <c r="S11" s="42">
        <v>3</v>
      </c>
      <c r="T11" s="6">
        <v>3</v>
      </c>
    </row>
    <row r="12" spans="1:32" ht="25" customHeight="1" x14ac:dyDescent="0.45">
      <c r="A12" s="15">
        <v>2</v>
      </c>
      <c r="B12" s="37">
        <v>180415140004</v>
      </c>
      <c r="C12" s="38">
        <v>45</v>
      </c>
      <c r="D12" s="43">
        <f>(D11/50)*100</f>
        <v>92</v>
      </c>
      <c r="E12" s="38">
        <v>45</v>
      </c>
      <c r="F12" s="44">
        <f>(F11/50)*100</f>
        <v>92</v>
      </c>
      <c r="G12" s="41" t="s">
        <v>47</v>
      </c>
      <c r="H12" s="42">
        <v>3</v>
      </c>
      <c r="I12" s="45">
        <v>3</v>
      </c>
      <c r="J12" s="6">
        <v>3</v>
      </c>
      <c r="K12" s="42"/>
      <c r="L12" s="6"/>
      <c r="M12" s="6"/>
      <c r="N12" s="6"/>
      <c r="O12" s="6">
        <v>3</v>
      </c>
      <c r="P12" s="6">
        <v>3</v>
      </c>
      <c r="Q12" s="42">
        <v>3</v>
      </c>
      <c r="R12" s="42">
        <v>3</v>
      </c>
      <c r="S12" s="42">
        <v>3</v>
      </c>
      <c r="T12" s="6">
        <v>3</v>
      </c>
    </row>
    <row r="13" spans="1:32" ht="25" customHeight="1" x14ac:dyDescent="0.45">
      <c r="A13" s="15">
        <v>3</v>
      </c>
      <c r="B13" s="37">
        <v>180415140005</v>
      </c>
      <c r="C13" s="38">
        <v>45</v>
      </c>
      <c r="D13" s="38"/>
      <c r="E13" s="38">
        <v>45</v>
      </c>
      <c r="F13" s="46"/>
      <c r="G13" s="41" t="s">
        <v>48</v>
      </c>
      <c r="H13" s="47">
        <v>3</v>
      </c>
      <c r="I13" s="48">
        <v>3</v>
      </c>
      <c r="J13" s="49">
        <v>3</v>
      </c>
      <c r="K13" s="49"/>
      <c r="L13" s="49"/>
      <c r="M13" s="49"/>
      <c r="N13" s="49"/>
      <c r="O13" s="49">
        <v>3</v>
      </c>
      <c r="P13" s="49">
        <v>3</v>
      </c>
      <c r="Q13" s="49">
        <v>3</v>
      </c>
      <c r="R13" s="49">
        <v>3</v>
      </c>
      <c r="S13" s="49">
        <v>3</v>
      </c>
      <c r="T13" s="49">
        <v>3</v>
      </c>
    </row>
    <row r="14" spans="1:32" ht="25" customHeight="1" x14ac:dyDescent="0.45">
      <c r="A14" s="15">
        <v>4</v>
      </c>
      <c r="B14" s="37">
        <v>180415140006</v>
      </c>
      <c r="C14" s="38">
        <v>36</v>
      </c>
      <c r="D14" s="38"/>
      <c r="E14" s="38">
        <v>36</v>
      </c>
      <c r="F14" s="46"/>
      <c r="G14" s="50" t="s">
        <v>49</v>
      </c>
      <c r="H14" s="47">
        <v>3</v>
      </c>
      <c r="I14" s="48">
        <v>3</v>
      </c>
      <c r="J14" s="49">
        <v>3</v>
      </c>
      <c r="K14" s="49"/>
      <c r="L14" s="49"/>
      <c r="M14" s="49"/>
      <c r="N14" s="49"/>
      <c r="O14" s="49">
        <v>3</v>
      </c>
      <c r="P14" s="49">
        <v>3</v>
      </c>
      <c r="Q14" s="49">
        <v>3</v>
      </c>
      <c r="R14" s="49">
        <v>3</v>
      </c>
      <c r="S14" s="49">
        <v>3</v>
      </c>
      <c r="T14" s="49">
        <v>3</v>
      </c>
    </row>
    <row r="15" spans="1:32" ht="25" customHeight="1" x14ac:dyDescent="0.45">
      <c r="A15" s="15">
        <v>5</v>
      </c>
      <c r="B15" s="37">
        <v>180415140007</v>
      </c>
      <c r="C15" s="38">
        <v>34</v>
      </c>
      <c r="D15" s="38"/>
      <c r="E15" s="38">
        <v>34</v>
      </c>
      <c r="F15" s="46"/>
      <c r="G15" s="50" t="s">
        <v>50</v>
      </c>
      <c r="H15" s="47">
        <v>3</v>
      </c>
      <c r="I15" s="48">
        <v>3</v>
      </c>
      <c r="J15" s="49">
        <v>3</v>
      </c>
      <c r="K15" s="49"/>
      <c r="L15" s="49"/>
      <c r="M15" s="49"/>
      <c r="N15" s="49"/>
      <c r="O15" s="49">
        <v>2</v>
      </c>
      <c r="P15" s="49">
        <v>3</v>
      </c>
      <c r="Q15" s="49">
        <v>3</v>
      </c>
      <c r="R15" s="49">
        <v>3</v>
      </c>
      <c r="S15" s="49">
        <v>3</v>
      </c>
      <c r="T15" s="49">
        <v>3</v>
      </c>
    </row>
    <row r="16" spans="1:32" ht="25" customHeight="1" x14ac:dyDescent="0.45">
      <c r="A16" s="15">
        <v>6</v>
      </c>
      <c r="B16" s="37">
        <v>180415140008</v>
      </c>
      <c r="C16" s="38">
        <v>40</v>
      </c>
      <c r="D16" s="38"/>
      <c r="E16" s="38">
        <v>40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>
        <v>180415140009</v>
      </c>
      <c r="C17" s="38">
        <v>41</v>
      </c>
      <c r="D17" s="38"/>
      <c r="E17" s="38">
        <v>41</v>
      </c>
      <c r="F17" s="46"/>
      <c r="G17" s="50" t="s">
        <v>51</v>
      </c>
      <c r="H17" s="47">
        <f>AVERAGE(H11:H16)</f>
        <v>3</v>
      </c>
      <c r="I17" s="47">
        <f t="shared" ref="I17:T17" si="0">AVERAGE(I11:I16)</f>
        <v>3</v>
      </c>
      <c r="J17" s="47">
        <f t="shared" si="0"/>
        <v>3</v>
      </c>
      <c r="K17" s="47"/>
      <c r="L17" s="47"/>
      <c r="M17" s="47"/>
      <c r="N17" s="47"/>
      <c r="O17" s="47">
        <f t="shared" si="0"/>
        <v>2.6</v>
      </c>
      <c r="P17" s="47">
        <f t="shared" si="0"/>
        <v>3</v>
      </c>
      <c r="Q17" s="47">
        <f t="shared" si="0"/>
        <v>3</v>
      </c>
      <c r="R17" s="47">
        <f t="shared" si="0"/>
        <v>3</v>
      </c>
      <c r="S17" s="47">
        <f t="shared" si="0"/>
        <v>3</v>
      </c>
      <c r="T17" s="47">
        <f t="shared" si="0"/>
        <v>3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>
        <v>180415140011</v>
      </c>
      <c r="C18" s="38">
        <v>31</v>
      </c>
      <c r="D18" s="38"/>
      <c r="E18" s="38">
        <v>31</v>
      </c>
      <c r="F18" s="46"/>
      <c r="G18" s="51" t="s">
        <v>52</v>
      </c>
      <c r="H18" s="52">
        <f>(92*H17)/100</f>
        <v>2.76</v>
      </c>
      <c r="I18" s="52">
        <f t="shared" ref="I18:T18" si="1">(92*I17)/100</f>
        <v>2.76</v>
      </c>
      <c r="J18" s="52">
        <f t="shared" si="1"/>
        <v>2.76</v>
      </c>
      <c r="K18" s="52"/>
      <c r="L18" s="52"/>
      <c r="M18" s="52"/>
      <c r="N18" s="52"/>
      <c r="O18" s="52">
        <f t="shared" si="1"/>
        <v>2.3920000000000003</v>
      </c>
      <c r="P18" s="52">
        <f t="shared" si="1"/>
        <v>2.76</v>
      </c>
      <c r="Q18" s="52">
        <f t="shared" si="1"/>
        <v>2.76</v>
      </c>
      <c r="R18" s="52">
        <f t="shared" si="1"/>
        <v>2.76</v>
      </c>
      <c r="S18" s="52">
        <f t="shared" si="1"/>
        <v>2.76</v>
      </c>
      <c r="T18" s="52">
        <f t="shared" si="1"/>
        <v>2.76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>
        <v>180415140013</v>
      </c>
      <c r="C19" s="38">
        <v>40.5</v>
      </c>
      <c r="D19" s="38"/>
      <c r="E19" s="38">
        <v>40.5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>
        <v>180415140014</v>
      </c>
      <c r="C20" s="38">
        <v>42</v>
      </c>
      <c r="D20" s="38"/>
      <c r="E20" s="38">
        <v>42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>
        <v>180415140015</v>
      </c>
      <c r="C21" s="38">
        <v>40.5</v>
      </c>
      <c r="D21" s="38"/>
      <c r="E21" s="38">
        <v>40.5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>
        <v>180415140016</v>
      </c>
      <c r="C22" s="38">
        <v>40.5</v>
      </c>
      <c r="D22" s="38"/>
      <c r="E22" s="38">
        <v>40.5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>
        <v>180415140017</v>
      </c>
      <c r="C23" s="38">
        <v>45</v>
      </c>
      <c r="D23" s="38"/>
      <c r="E23" s="38">
        <v>45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>
        <v>180415140018</v>
      </c>
      <c r="C24" s="38">
        <v>32.5</v>
      </c>
      <c r="D24" s="38"/>
      <c r="E24" s="38">
        <v>32.5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>
        <v>180415140019</v>
      </c>
      <c r="C25" s="38">
        <v>40.5</v>
      </c>
      <c r="D25" s="38"/>
      <c r="E25" s="38">
        <v>40.5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>
        <v>180415140020</v>
      </c>
      <c r="C26" s="38">
        <v>30.5</v>
      </c>
      <c r="D26" s="38"/>
      <c r="E26" s="38">
        <v>30.5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>
        <v>180415140022</v>
      </c>
      <c r="C27" s="38">
        <v>36.5</v>
      </c>
      <c r="D27" s="38"/>
      <c r="E27" s="38">
        <v>36.5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>
        <v>180415140023</v>
      </c>
      <c r="C28" s="59">
        <v>38.5</v>
      </c>
      <c r="D28" s="59"/>
      <c r="E28" s="59">
        <v>38.5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>
        <v>180415140024</v>
      </c>
      <c r="C29" s="38">
        <v>45</v>
      </c>
      <c r="D29" s="38"/>
      <c r="E29" s="38">
        <v>45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>
        <v>180415140025</v>
      </c>
      <c r="C30" s="38">
        <v>43</v>
      </c>
      <c r="D30" s="38"/>
      <c r="E30" s="38">
        <v>43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>
        <v>180415140026</v>
      </c>
      <c r="C31" s="38">
        <v>38</v>
      </c>
      <c r="D31" s="38"/>
      <c r="E31" s="38">
        <v>38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>
        <v>180415140027</v>
      </c>
      <c r="C32" s="38">
        <v>41.5</v>
      </c>
      <c r="D32" s="38"/>
      <c r="E32" s="38">
        <v>41.5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>
        <v>180415140028</v>
      </c>
      <c r="C33" s="38">
        <v>31.5</v>
      </c>
      <c r="D33" s="38"/>
      <c r="E33" s="38">
        <v>31.5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>
        <v>180415140029</v>
      </c>
      <c r="C34" s="38">
        <v>40</v>
      </c>
      <c r="D34" s="38"/>
      <c r="E34" s="38">
        <v>40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>
        <v>180415140030</v>
      </c>
      <c r="C35" s="38">
        <v>43</v>
      </c>
      <c r="D35" s="38"/>
      <c r="E35" s="38">
        <v>43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>
        <v>180415140031</v>
      </c>
      <c r="C36" s="38">
        <v>40</v>
      </c>
      <c r="D36" s="38"/>
      <c r="E36" s="38">
        <v>40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>
        <v>180415140032</v>
      </c>
      <c r="C37" s="38">
        <v>40</v>
      </c>
      <c r="D37" s="38"/>
      <c r="E37" s="38">
        <v>40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>
        <v>180415140033</v>
      </c>
      <c r="C38" s="38">
        <v>41</v>
      </c>
      <c r="D38" s="38"/>
      <c r="E38" s="38">
        <v>41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>
        <v>180415140034</v>
      </c>
      <c r="C39" s="38">
        <v>25.5</v>
      </c>
      <c r="D39" s="38"/>
      <c r="E39" s="38">
        <v>25.5</v>
      </c>
      <c r="F39" s="55"/>
    </row>
    <row r="40" spans="1:21" ht="25" customHeight="1" x14ac:dyDescent="0.45">
      <c r="A40" s="15">
        <v>30</v>
      </c>
      <c r="B40" s="37">
        <v>180415140035</v>
      </c>
      <c r="C40" s="38">
        <v>38</v>
      </c>
      <c r="D40" s="38"/>
      <c r="E40" s="38">
        <v>38</v>
      </c>
      <c r="F40" s="55"/>
    </row>
    <row r="41" spans="1:21" ht="25" customHeight="1" x14ac:dyDescent="0.45">
      <c r="A41" s="15">
        <v>31</v>
      </c>
      <c r="B41" s="37">
        <v>180415140036</v>
      </c>
      <c r="C41" s="38">
        <v>40</v>
      </c>
      <c r="D41" s="38"/>
      <c r="E41" s="38">
        <v>40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>
        <v>180415140037</v>
      </c>
      <c r="C42" s="38">
        <v>40</v>
      </c>
      <c r="D42" s="38"/>
      <c r="E42" s="38">
        <v>40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>
        <v>180415140038</v>
      </c>
      <c r="C43" s="38">
        <v>30</v>
      </c>
      <c r="D43" s="38"/>
      <c r="E43" s="38">
        <v>30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>
        <v>180415140039</v>
      </c>
      <c r="C44" s="38">
        <v>35.5</v>
      </c>
      <c r="D44" s="38"/>
      <c r="E44" s="38">
        <v>35.5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>
        <v>180415140041</v>
      </c>
      <c r="C45" s="38">
        <v>43</v>
      </c>
      <c r="D45" s="38"/>
      <c r="E45" s="38">
        <v>43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>
        <v>180415140042</v>
      </c>
      <c r="C46" s="38">
        <v>7.5</v>
      </c>
      <c r="D46" s="38"/>
      <c r="E46" s="38">
        <v>7.5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>
        <v>180415140043</v>
      </c>
      <c r="C47" s="38">
        <v>41.5</v>
      </c>
      <c r="D47" s="38"/>
      <c r="E47" s="38">
        <v>41.5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>
        <v>180415140044</v>
      </c>
      <c r="C48" s="38">
        <v>38.5</v>
      </c>
      <c r="D48" s="38"/>
      <c r="E48" s="38">
        <v>38.5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>
        <v>180415140045</v>
      </c>
      <c r="C49" s="38">
        <v>37</v>
      </c>
      <c r="D49" s="38"/>
      <c r="E49" s="38">
        <v>37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>
        <v>180415140046</v>
      </c>
      <c r="C50" s="38">
        <v>41</v>
      </c>
      <c r="D50" s="38"/>
      <c r="E50" s="38">
        <v>41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>
        <v>180415140047</v>
      </c>
      <c r="C51" s="38">
        <v>39</v>
      </c>
      <c r="D51" s="38"/>
      <c r="E51" s="38">
        <v>39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>
        <v>180415140048</v>
      </c>
      <c r="C52" s="38">
        <v>38</v>
      </c>
      <c r="D52" s="38"/>
      <c r="E52" s="38">
        <v>38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>
        <v>180415140049</v>
      </c>
      <c r="C53" s="38">
        <v>38.5</v>
      </c>
      <c r="D53" s="38"/>
      <c r="E53" s="38">
        <v>38.5</v>
      </c>
      <c r="F53" s="55"/>
    </row>
    <row r="54" spans="1:20" ht="25" customHeight="1" x14ac:dyDescent="0.45">
      <c r="A54" s="15">
        <v>44</v>
      </c>
      <c r="B54" s="37">
        <v>180415140050</v>
      </c>
      <c r="C54" s="38">
        <v>41</v>
      </c>
      <c r="D54" s="38"/>
      <c r="E54" s="38">
        <v>41</v>
      </c>
      <c r="F54" s="55"/>
    </row>
    <row r="55" spans="1:20" ht="25" customHeight="1" x14ac:dyDescent="0.45">
      <c r="A55" s="15">
        <v>45</v>
      </c>
      <c r="B55" s="37">
        <v>180415140051</v>
      </c>
      <c r="C55" s="59">
        <v>42</v>
      </c>
      <c r="D55" s="59"/>
      <c r="E55" s="59">
        <v>42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>
        <v>180415140052</v>
      </c>
      <c r="C56" s="59">
        <v>0</v>
      </c>
      <c r="D56" s="59"/>
      <c r="E56" s="59">
        <v>0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>
        <v>180415140053</v>
      </c>
      <c r="C57" s="38">
        <v>36</v>
      </c>
      <c r="D57" s="38"/>
      <c r="E57" s="38">
        <v>36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>
        <v>180415140054</v>
      </c>
      <c r="C58" s="38">
        <v>40</v>
      </c>
      <c r="D58" s="38"/>
      <c r="E58" s="38">
        <v>40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>
        <v>180415140055</v>
      </c>
      <c r="C59" s="38">
        <v>0</v>
      </c>
      <c r="D59" s="38"/>
      <c r="E59" s="38">
        <v>0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>
        <v>180415140056</v>
      </c>
      <c r="C60" s="38">
        <v>32</v>
      </c>
      <c r="D60" s="38"/>
      <c r="E60" s="38">
        <v>32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/>
      <c r="C61" s="38"/>
      <c r="D61" s="38"/>
      <c r="E61" s="38"/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21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21" ht="44" customHeight="1" x14ac:dyDescent="0.45">
      <c r="A3" s="71" t="s">
        <v>117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21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94.827586206896555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94.827586206896555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94.827586206896555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x14ac:dyDescent="0.45">
      <c r="A11" s="15">
        <v>1</v>
      </c>
      <c r="B11" s="37">
        <v>180415140002</v>
      </c>
      <c r="C11" s="38">
        <v>25</v>
      </c>
      <c r="D11" s="38">
        <f>COUNTIF(C11:C68,"&gt;="&amp;D10)</f>
        <v>55</v>
      </c>
      <c r="E11" s="38">
        <v>25</v>
      </c>
      <c r="F11" s="40">
        <f>COUNTIF(E11:E68,"&gt;="&amp;F10)</f>
        <v>55</v>
      </c>
      <c r="G11" s="41" t="s">
        <v>46</v>
      </c>
      <c r="H11" s="42">
        <v>3</v>
      </c>
      <c r="I11" s="4">
        <v>3</v>
      </c>
      <c r="J11" s="6">
        <v>3</v>
      </c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21" ht="25" customHeight="1" x14ac:dyDescent="0.45">
      <c r="A12" s="15">
        <v>2</v>
      </c>
      <c r="B12" s="37" t="s">
        <v>55</v>
      </c>
      <c r="C12" s="38">
        <v>40</v>
      </c>
      <c r="D12" s="43">
        <f>(D11/58)*100</f>
        <v>94.827586206896555</v>
      </c>
      <c r="E12" s="38">
        <v>40</v>
      </c>
      <c r="F12" s="44">
        <f>(F11/58)*100</f>
        <v>94.827586206896555</v>
      </c>
      <c r="G12" s="41" t="s">
        <v>47</v>
      </c>
      <c r="H12" s="42"/>
      <c r="I12" s="45">
        <v>3</v>
      </c>
      <c r="J12" s="6">
        <v>2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21" ht="25" customHeight="1" x14ac:dyDescent="0.45">
      <c r="A13" s="15">
        <v>3</v>
      </c>
      <c r="B13" s="37" t="s">
        <v>56</v>
      </c>
      <c r="C13" s="38">
        <v>47</v>
      </c>
      <c r="D13" s="38"/>
      <c r="E13" s="38">
        <v>47</v>
      </c>
      <c r="F13" s="46"/>
      <c r="G13" s="41" t="s">
        <v>48</v>
      </c>
      <c r="H13" s="47"/>
      <c r="I13" s="48">
        <v>3</v>
      </c>
      <c r="J13" s="49">
        <v>3</v>
      </c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/>
    </row>
    <row r="14" spans="1:21" ht="25" customHeight="1" x14ac:dyDescent="0.45">
      <c r="A14" s="15">
        <v>4</v>
      </c>
      <c r="B14" s="37" t="s">
        <v>57</v>
      </c>
      <c r="C14" s="38">
        <v>45.5</v>
      </c>
      <c r="D14" s="38"/>
      <c r="E14" s="38">
        <v>45.5</v>
      </c>
      <c r="F14" s="46"/>
      <c r="G14" s="50" t="s">
        <v>49</v>
      </c>
      <c r="H14" s="47">
        <v>3</v>
      </c>
      <c r="I14" s="48">
        <v>3</v>
      </c>
      <c r="J14" s="49">
        <v>3</v>
      </c>
      <c r="K14" s="49"/>
      <c r="L14" s="49"/>
      <c r="M14" s="49"/>
      <c r="N14" s="49"/>
      <c r="O14" s="49"/>
      <c r="P14" s="49"/>
      <c r="Q14" s="49">
        <v>3</v>
      </c>
      <c r="R14" s="49">
        <v>3</v>
      </c>
      <c r="S14" s="49">
        <v>3</v>
      </c>
      <c r="T14" s="49"/>
    </row>
    <row r="15" spans="1:21" ht="25" customHeight="1" x14ac:dyDescent="0.45">
      <c r="A15" s="15">
        <v>5</v>
      </c>
      <c r="B15" s="37" t="s">
        <v>58</v>
      </c>
      <c r="C15" s="38">
        <v>46</v>
      </c>
      <c r="D15" s="38"/>
      <c r="E15" s="38">
        <v>46</v>
      </c>
      <c r="F15" s="46"/>
      <c r="G15" s="50" t="s">
        <v>50</v>
      </c>
      <c r="H15" s="47">
        <v>2</v>
      </c>
      <c r="I15" s="48">
        <v>2</v>
      </c>
      <c r="J15" s="49">
        <v>3</v>
      </c>
      <c r="K15" s="49"/>
      <c r="L15" s="49"/>
      <c r="M15" s="49"/>
      <c r="N15" s="49"/>
      <c r="O15" s="49"/>
      <c r="P15" s="49"/>
      <c r="Q15" s="49">
        <v>3</v>
      </c>
      <c r="R15" s="49">
        <v>3</v>
      </c>
      <c r="S15" s="49">
        <v>3</v>
      </c>
      <c r="T15" s="49"/>
    </row>
    <row r="16" spans="1:21" ht="25" customHeight="1" x14ac:dyDescent="0.45">
      <c r="A16" s="15">
        <v>6</v>
      </c>
      <c r="B16" s="37" t="s">
        <v>59</v>
      </c>
      <c r="C16" s="38">
        <v>32.5</v>
      </c>
      <c r="D16" s="38"/>
      <c r="E16" s="38">
        <v>32.5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35.5" customHeight="1" x14ac:dyDescent="0.45">
      <c r="A17" s="15">
        <v>7</v>
      </c>
      <c r="B17" s="37" t="s">
        <v>60</v>
      </c>
      <c r="C17" s="38">
        <v>31</v>
      </c>
      <c r="D17" s="38"/>
      <c r="E17" s="38">
        <v>31</v>
      </c>
      <c r="F17" s="46"/>
      <c r="G17" s="50" t="s">
        <v>51</v>
      </c>
      <c r="H17" s="47">
        <f>AVERAGE(H11:H16)</f>
        <v>2.6666666666666665</v>
      </c>
      <c r="I17" s="47">
        <f t="shared" ref="I17:S17" si="0">AVERAGE(I11:I16)</f>
        <v>2.8</v>
      </c>
      <c r="J17" s="47">
        <f t="shared" si="0"/>
        <v>2.8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47"/>
    </row>
    <row r="18" spans="1:20" ht="38" customHeight="1" x14ac:dyDescent="0.45">
      <c r="A18" s="15">
        <v>8</v>
      </c>
      <c r="B18" s="37" t="s">
        <v>61</v>
      </c>
      <c r="C18" s="38">
        <v>37.5</v>
      </c>
      <c r="D18" s="38"/>
      <c r="E18" s="38">
        <v>37.5</v>
      </c>
      <c r="F18" s="46"/>
      <c r="G18" s="51" t="s">
        <v>52</v>
      </c>
      <c r="H18" s="52">
        <f>(94.83*H17)/100</f>
        <v>2.5287999999999999</v>
      </c>
      <c r="I18" s="52">
        <f t="shared" ref="I18:S18" si="1">(94.83*I17)/100</f>
        <v>2.65524</v>
      </c>
      <c r="J18" s="52">
        <f t="shared" si="1"/>
        <v>2.65524</v>
      </c>
      <c r="K18" s="52"/>
      <c r="L18" s="52"/>
      <c r="M18" s="52"/>
      <c r="N18" s="52"/>
      <c r="O18" s="52"/>
      <c r="P18" s="52"/>
      <c r="Q18" s="52">
        <f t="shared" si="1"/>
        <v>2.8449</v>
      </c>
      <c r="R18" s="52">
        <f t="shared" si="1"/>
        <v>2.8449</v>
      </c>
      <c r="S18" s="52">
        <f t="shared" si="1"/>
        <v>2.8449</v>
      </c>
      <c r="T18" s="52"/>
    </row>
    <row r="19" spans="1:20" ht="25" customHeight="1" x14ac:dyDescent="0.45">
      <c r="A19" s="15">
        <v>9</v>
      </c>
      <c r="B19" s="37" t="s">
        <v>62</v>
      </c>
      <c r="C19" s="38">
        <v>33.5</v>
      </c>
      <c r="D19" s="38"/>
      <c r="E19" s="38">
        <v>33.5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41" customHeight="1" x14ac:dyDescent="0.45">
      <c r="A20" s="15">
        <v>10</v>
      </c>
      <c r="B20" s="37" t="s">
        <v>63</v>
      </c>
      <c r="C20" s="38">
        <v>33</v>
      </c>
      <c r="D20" s="38"/>
      <c r="E20" s="38">
        <v>33</v>
      </c>
      <c r="F20" s="38"/>
    </row>
    <row r="21" spans="1:20" ht="25" customHeight="1" x14ac:dyDescent="0.45">
      <c r="A21" s="15">
        <v>11</v>
      </c>
      <c r="B21" s="37" t="s">
        <v>64</v>
      </c>
      <c r="C21" s="38">
        <v>36</v>
      </c>
      <c r="D21" s="38"/>
      <c r="E21" s="38">
        <v>36</v>
      </c>
      <c r="F21" s="55"/>
    </row>
    <row r="22" spans="1:20" ht="25" customHeight="1" x14ac:dyDescent="0.45">
      <c r="A22" s="15">
        <v>12</v>
      </c>
      <c r="B22" s="37" t="s">
        <v>65</v>
      </c>
      <c r="C22" s="38">
        <v>33</v>
      </c>
      <c r="D22" s="38"/>
      <c r="E22" s="38">
        <v>33</v>
      </c>
      <c r="F22" s="55"/>
    </row>
    <row r="23" spans="1:20" ht="25" customHeight="1" x14ac:dyDescent="0.45">
      <c r="A23" s="15">
        <v>13</v>
      </c>
      <c r="B23" s="37" t="s">
        <v>66</v>
      </c>
      <c r="C23" s="38">
        <v>33.5</v>
      </c>
      <c r="D23" s="38"/>
      <c r="E23" s="38">
        <v>33.5</v>
      </c>
      <c r="F23" s="55"/>
      <c r="J23" s="30"/>
      <c r="K23" s="30"/>
    </row>
    <row r="24" spans="1:20" ht="31.5" customHeight="1" x14ac:dyDescent="0.45">
      <c r="A24" s="15">
        <v>14</v>
      </c>
      <c r="B24" s="37" t="s">
        <v>67</v>
      </c>
      <c r="C24" s="38">
        <v>40</v>
      </c>
      <c r="D24" s="38"/>
      <c r="E24" s="38">
        <v>40</v>
      </c>
      <c r="F24" s="55"/>
      <c r="H24" s="56"/>
      <c r="I24" s="66"/>
      <c r="J24" s="66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37" t="s">
        <v>68</v>
      </c>
      <c r="C25" s="38">
        <v>40</v>
      </c>
      <c r="D25" s="38"/>
      <c r="E25" s="38">
        <v>40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37" t="s">
        <v>69</v>
      </c>
      <c r="C26" s="38">
        <v>33.5</v>
      </c>
      <c r="D26" s="38"/>
      <c r="E26" s="38">
        <v>33.5</v>
      </c>
      <c r="F26" s="55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37" t="s">
        <v>70</v>
      </c>
      <c r="C27" s="38">
        <v>39.5</v>
      </c>
      <c r="D27" s="38"/>
      <c r="E27" s="38">
        <v>39.5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0" ht="25" customHeight="1" x14ac:dyDescent="0.45">
      <c r="A28" s="15">
        <v>18</v>
      </c>
      <c r="B28" s="37" t="s">
        <v>71</v>
      </c>
      <c r="C28" s="59">
        <v>36.5</v>
      </c>
      <c r="D28" s="59"/>
      <c r="E28" s="59">
        <v>36.5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0" ht="25" customHeight="1" x14ac:dyDescent="0.45">
      <c r="A29" s="15">
        <v>19</v>
      </c>
      <c r="B29" s="37" t="s">
        <v>72</v>
      </c>
      <c r="C29" s="38">
        <v>30</v>
      </c>
      <c r="D29" s="38"/>
      <c r="E29" s="38">
        <v>30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ht="25" customHeight="1" x14ac:dyDescent="0.45">
      <c r="A30" s="15">
        <v>20</v>
      </c>
      <c r="B30" s="37" t="s">
        <v>110</v>
      </c>
      <c r="C30" s="38">
        <v>31.5</v>
      </c>
      <c r="D30" s="38"/>
      <c r="E30" s="38">
        <v>31.5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0" ht="25" customHeight="1" x14ac:dyDescent="0.45">
      <c r="A31" s="15">
        <v>21</v>
      </c>
      <c r="B31" s="37" t="s">
        <v>73</v>
      </c>
      <c r="C31" s="38">
        <v>30</v>
      </c>
      <c r="D31" s="38"/>
      <c r="E31" s="38">
        <v>30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5" customHeight="1" x14ac:dyDescent="0.45">
      <c r="A32" s="15">
        <v>22</v>
      </c>
      <c r="B32" s="37" t="s">
        <v>74</v>
      </c>
      <c r="C32" s="38">
        <v>32</v>
      </c>
      <c r="D32" s="38"/>
      <c r="E32" s="38">
        <v>32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75</v>
      </c>
      <c r="C33" s="38">
        <v>37.5</v>
      </c>
      <c r="D33" s="38"/>
      <c r="E33" s="38">
        <v>37.5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76</v>
      </c>
      <c r="C34" s="38">
        <v>39</v>
      </c>
      <c r="D34" s="38"/>
      <c r="E34" s="38">
        <v>39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77</v>
      </c>
      <c r="C35" s="38">
        <v>42</v>
      </c>
      <c r="D35" s="38"/>
      <c r="E35" s="38">
        <v>42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78</v>
      </c>
      <c r="C36" s="38">
        <v>30</v>
      </c>
      <c r="D36" s="38"/>
      <c r="E36" s="38">
        <v>30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79</v>
      </c>
      <c r="C37" s="38">
        <v>34.5</v>
      </c>
      <c r="D37" s="38"/>
      <c r="E37" s="38">
        <v>34.5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80</v>
      </c>
      <c r="C38" s="38">
        <v>30</v>
      </c>
      <c r="D38" s="38"/>
      <c r="E38" s="38">
        <v>30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81</v>
      </c>
      <c r="C39" s="38">
        <v>38.5</v>
      </c>
      <c r="D39" s="38"/>
      <c r="E39" s="38">
        <v>38.5</v>
      </c>
      <c r="F39" s="55"/>
    </row>
    <row r="40" spans="1:21" ht="25" customHeight="1" x14ac:dyDescent="0.45">
      <c r="A40" s="15">
        <v>30</v>
      </c>
      <c r="B40" s="37" t="s">
        <v>82</v>
      </c>
      <c r="C40" s="38">
        <v>44</v>
      </c>
      <c r="D40" s="38"/>
      <c r="E40" s="38">
        <v>44</v>
      </c>
      <c r="F40" s="55"/>
    </row>
    <row r="41" spans="1:21" ht="25" customHeight="1" x14ac:dyDescent="0.45">
      <c r="A41" s="15">
        <v>31</v>
      </c>
      <c r="B41" s="37" t="s">
        <v>83</v>
      </c>
      <c r="C41" s="38">
        <v>38.5</v>
      </c>
      <c r="D41" s="38"/>
      <c r="E41" s="38">
        <v>38.5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84</v>
      </c>
      <c r="C42" s="38">
        <v>37.5</v>
      </c>
      <c r="D42" s="38"/>
      <c r="E42" s="38">
        <v>37.5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85</v>
      </c>
      <c r="C43" s="38">
        <v>42.5</v>
      </c>
      <c r="D43" s="38"/>
      <c r="E43" s="38">
        <v>42.5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86</v>
      </c>
      <c r="C44" s="38">
        <v>37</v>
      </c>
      <c r="D44" s="38"/>
      <c r="E44" s="38">
        <v>37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87</v>
      </c>
      <c r="C45" s="38">
        <v>30</v>
      </c>
      <c r="D45" s="38"/>
      <c r="E45" s="38">
        <v>30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88</v>
      </c>
      <c r="C46" s="38">
        <v>42.5</v>
      </c>
      <c r="D46" s="38"/>
      <c r="E46" s="38">
        <v>42.5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89</v>
      </c>
      <c r="C47" s="38">
        <v>44.5</v>
      </c>
      <c r="D47" s="38"/>
      <c r="E47" s="38">
        <v>44.5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90</v>
      </c>
      <c r="C48" s="38">
        <v>34</v>
      </c>
      <c r="D48" s="38"/>
      <c r="E48" s="38">
        <v>34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91</v>
      </c>
      <c r="C49" s="38">
        <v>38.5</v>
      </c>
      <c r="D49" s="38"/>
      <c r="E49" s="38">
        <v>38.5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92</v>
      </c>
      <c r="C50" s="38">
        <v>33.5</v>
      </c>
      <c r="D50" s="38"/>
      <c r="E50" s="38">
        <v>33.5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93</v>
      </c>
      <c r="C51" s="38">
        <v>43</v>
      </c>
      <c r="D51" s="38"/>
      <c r="E51" s="38">
        <v>43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94</v>
      </c>
      <c r="C52" s="38">
        <v>33.5</v>
      </c>
      <c r="D52" s="38"/>
      <c r="E52" s="38">
        <v>33.5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95</v>
      </c>
      <c r="C53" s="38">
        <v>45.5</v>
      </c>
      <c r="D53" s="38"/>
      <c r="E53" s="38">
        <v>45.5</v>
      </c>
      <c r="F53" s="55"/>
    </row>
    <row r="54" spans="1:20" ht="25" customHeight="1" x14ac:dyDescent="0.45">
      <c r="A54" s="15">
        <v>44</v>
      </c>
      <c r="B54" s="37" t="s">
        <v>96</v>
      </c>
      <c r="C54" s="38">
        <v>35</v>
      </c>
      <c r="D54" s="38"/>
      <c r="E54" s="38">
        <v>35</v>
      </c>
      <c r="F54" s="55"/>
    </row>
    <row r="55" spans="1:20" ht="25" customHeight="1" x14ac:dyDescent="0.45">
      <c r="A55" s="15">
        <v>45</v>
      </c>
      <c r="B55" s="37" t="s">
        <v>97</v>
      </c>
      <c r="C55" s="59">
        <v>44.5</v>
      </c>
      <c r="D55" s="59"/>
      <c r="E55" s="59">
        <v>44.5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98</v>
      </c>
      <c r="C56" s="59">
        <v>37.5</v>
      </c>
      <c r="D56" s="59"/>
      <c r="E56" s="59">
        <v>37.5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99</v>
      </c>
      <c r="C57" s="38">
        <v>39</v>
      </c>
      <c r="D57" s="38"/>
      <c r="E57" s="38">
        <v>39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100</v>
      </c>
      <c r="C58" s="38">
        <v>41</v>
      </c>
      <c r="D58" s="38"/>
      <c r="E58" s="38">
        <v>41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101</v>
      </c>
      <c r="C59" s="38">
        <v>43.5</v>
      </c>
      <c r="D59" s="38"/>
      <c r="E59" s="38">
        <v>43.5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102</v>
      </c>
      <c r="C60" s="38">
        <v>45</v>
      </c>
      <c r="D60" s="38"/>
      <c r="E60" s="38">
        <v>45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103</v>
      </c>
      <c r="C61" s="38">
        <v>48</v>
      </c>
      <c r="D61" s="38"/>
      <c r="E61" s="38">
        <v>48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104</v>
      </c>
      <c r="C62" s="38">
        <v>40</v>
      </c>
      <c r="D62" s="38"/>
      <c r="E62" s="38">
        <v>40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105</v>
      </c>
      <c r="C63" s="38">
        <v>39</v>
      </c>
      <c r="D63" s="38"/>
      <c r="E63" s="38">
        <v>39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106</v>
      </c>
      <c r="C64" s="38">
        <v>39.5</v>
      </c>
      <c r="D64" s="38"/>
      <c r="E64" s="38">
        <v>39.5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 t="s">
        <v>107</v>
      </c>
      <c r="C65" s="38">
        <v>34.5</v>
      </c>
      <c r="D65" s="38"/>
      <c r="E65" s="38">
        <v>34.5</v>
      </c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 t="s">
        <v>108</v>
      </c>
      <c r="C66" s="38">
        <v>43.5</v>
      </c>
      <c r="D66" s="38"/>
      <c r="E66" s="38">
        <v>43.5</v>
      </c>
      <c r="F66" s="55"/>
    </row>
    <row r="67" spans="1:20" ht="25" customHeight="1" x14ac:dyDescent="0.45">
      <c r="A67" s="15">
        <v>57</v>
      </c>
      <c r="B67" s="37" t="s">
        <v>118</v>
      </c>
      <c r="C67" s="38">
        <v>0</v>
      </c>
      <c r="D67" s="38"/>
      <c r="E67" s="38">
        <v>0</v>
      </c>
      <c r="F67" s="55"/>
    </row>
    <row r="68" spans="1:20" ht="25" customHeight="1" x14ac:dyDescent="0.45">
      <c r="A68" s="15">
        <v>58</v>
      </c>
      <c r="B68" s="37" t="s">
        <v>119</v>
      </c>
      <c r="C68" s="38">
        <v>25</v>
      </c>
      <c r="D68" s="38"/>
      <c r="E68" s="38">
        <v>25</v>
      </c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120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49.019607843137251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54.901960784313729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51.96078431372549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20</v>
      </c>
      <c r="D11" s="39">
        <f>COUNTIF(C11:C61,"&gt;="&amp;D10)</f>
        <v>25</v>
      </c>
      <c r="E11" s="38">
        <v>23.52941176470588</v>
      </c>
      <c r="F11" s="40">
        <f>COUNTIF(E11:E61,"&gt;="&amp;F10)</f>
        <v>28</v>
      </c>
      <c r="G11" s="41" t="s">
        <v>46</v>
      </c>
      <c r="H11" s="48">
        <v>3</v>
      </c>
      <c r="I11" s="4"/>
      <c r="J11" s="6">
        <v>2</v>
      </c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32" ht="25" customHeight="1" x14ac:dyDescent="0.45">
      <c r="A12" s="15">
        <v>2</v>
      </c>
      <c r="B12" s="37" t="s">
        <v>55</v>
      </c>
      <c r="C12" s="38">
        <v>24.615384615384617</v>
      </c>
      <c r="D12" s="43">
        <f>(D11/51)*100</f>
        <v>49.019607843137251</v>
      </c>
      <c r="E12" s="38">
        <v>29.411764705882355</v>
      </c>
      <c r="F12" s="44">
        <f>(F11/51)*100</f>
        <v>54.901960784313729</v>
      </c>
      <c r="G12" s="41" t="s">
        <v>47</v>
      </c>
      <c r="H12" s="48">
        <v>3</v>
      </c>
      <c r="I12" s="45"/>
      <c r="J12" s="6"/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32" ht="25" customHeight="1" x14ac:dyDescent="0.45">
      <c r="A13" s="15">
        <v>3</v>
      </c>
      <c r="B13" s="37" t="s">
        <v>56</v>
      </c>
      <c r="C13" s="38">
        <v>43.846153846153847</v>
      </c>
      <c r="D13" s="38"/>
      <c r="E13" s="38">
        <v>42.352941176470587</v>
      </c>
      <c r="F13" s="46"/>
      <c r="G13" s="41" t="s">
        <v>48</v>
      </c>
      <c r="H13" s="48">
        <v>3</v>
      </c>
      <c r="I13" s="48">
        <v>3</v>
      </c>
      <c r="J13" s="49"/>
      <c r="K13" s="49"/>
      <c r="L13" s="49"/>
      <c r="M13" s="49"/>
      <c r="N13" s="49"/>
      <c r="O13" s="49"/>
      <c r="P13" s="49"/>
      <c r="Q13" s="42">
        <v>3</v>
      </c>
      <c r="R13" s="42">
        <v>3</v>
      </c>
      <c r="S13" s="42">
        <v>3</v>
      </c>
      <c r="T13" s="49"/>
    </row>
    <row r="14" spans="1:32" ht="25" customHeight="1" x14ac:dyDescent="0.45">
      <c r="A14" s="15">
        <v>4</v>
      </c>
      <c r="B14" s="37" t="s">
        <v>57</v>
      </c>
      <c r="C14" s="38">
        <v>42.307692307692307</v>
      </c>
      <c r="D14" s="38"/>
      <c r="E14" s="38">
        <v>41.17647058823529</v>
      </c>
      <c r="F14" s="46"/>
      <c r="G14" s="50" t="s">
        <v>49</v>
      </c>
      <c r="H14" s="47">
        <v>2</v>
      </c>
      <c r="I14" s="48">
        <v>2</v>
      </c>
      <c r="J14" s="49"/>
      <c r="K14" s="49"/>
      <c r="L14" s="49"/>
      <c r="M14" s="49"/>
      <c r="N14" s="49"/>
      <c r="O14" s="49"/>
      <c r="P14" s="49"/>
      <c r="Q14" s="49">
        <v>2</v>
      </c>
      <c r="R14" s="49">
        <v>2</v>
      </c>
      <c r="S14" s="49">
        <v>2</v>
      </c>
      <c r="T14" s="49"/>
    </row>
    <row r="15" spans="1:32" ht="25" customHeight="1" x14ac:dyDescent="0.45">
      <c r="A15" s="15">
        <v>5</v>
      </c>
      <c r="B15" s="37" t="s">
        <v>58</v>
      </c>
      <c r="C15" s="38">
        <v>37.692307692307693</v>
      </c>
      <c r="D15" s="38"/>
      <c r="E15" s="38">
        <v>41.764705882352942</v>
      </c>
      <c r="F15" s="46"/>
      <c r="G15" s="50" t="s">
        <v>50</v>
      </c>
      <c r="H15" s="47">
        <v>2</v>
      </c>
      <c r="I15" s="48"/>
      <c r="J15" s="48">
        <v>3</v>
      </c>
      <c r="K15" s="49"/>
      <c r="L15" s="49"/>
      <c r="M15" s="49"/>
      <c r="N15" s="49"/>
      <c r="O15" s="49"/>
      <c r="P15" s="49"/>
      <c r="Q15" s="49">
        <v>2</v>
      </c>
      <c r="R15" s="49">
        <v>2</v>
      </c>
      <c r="S15" s="49">
        <v>2</v>
      </c>
      <c r="T15" s="49"/>
    </row>
    <row r="16" spans="1:32" ht="25" customHeight="1" x14ac:dyDescent="0.45">
      <c r="A16" s="15">
        <v>6</v>
      </c>
      <c r="B16" s="37" t="s">
        <v>59</v>
      </c>
      <c r="C16" s="38">
        <v>17.692307692307693</v>
      </c>
      <c r="D16" s="38"/>
      <c r="E16" s="38">
        <v>0</v>
      </c>
      <c r="F16" s="46"/>
      <c r="G16" s="50" t="s">
        <v>121</v>
      </c>
      <c r="H16" s="47"/>
      <c r="I16" s="48">
        <v>3</v>
      </c>
      <c r="J16" s="48">
        <v>3</v>
      </c>
      <c r="K16" s="49"/>
      <c r="L16" s="49"/>
      <c r="M16" s="49"/>
      <c r="N16" s="49"/>
      <c r="O16" s="49"/>
      <c r="P16" s="49"/>
      <c r="Q16" s="42">
        <v>3</v>
      </c>
      <c r="R16" s="42">
        <v>3</v>
      </c>
      <c r="S16" s="42">
        <v>3</v>
      </c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60</v>
      </c>
      <c r="C17" s="38">
        <v>18.461538461538463</v>
      </c>
      <c r="D17" s="38"/>
      <c r="E17" s="38">
        <v>24.117647058823529</v>
      </c>
      <c r="F17" s="46"/>
      <c r="G17" s="50" t="s">
        <v>51</v>
      </c>
      <c r="H17" s="47">
        <f>AVERAGE(H11:H16)</f>
        <v>2.6</v>
      </c>
      <c r="I17" s="47">
        <f t="shared" ref="I17:S17" si="0">AVERAGE(I11:I16)</f>
        <v>2.6666666666666665</v>
      </c>
      <c r="J17" s="47">
        <f t="shared" si="0"/>
        <v>2.6666666666666665</v>
      </c>
      <c r="K17" s="47"/>
      <c r="L17" s="47"/>
      <c r="M17" s="47"/>
      <c r="N17" s="47"/>
      <c r="O17" s="47"/>
      <c r="P17" s="47"/>
      <c r="Q17" s="47">
        <f t="shared" si="0"/>
        <v>2.6666666666666665</v>
      </c>
      <c r="R17" s="47">
        <f t="shared" si="0"/>
        <v>2.6666666666666665</v>
      </c>
      <c r="S17" s="47">
        <f t="shared" si="0"/>
        <v>2.6666666666666665</v>
      </c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61</v>
      </c>
      <c r="C18" s="38">
        <v>41.53846153846154</v>
      </c>
      <c r="D18" s="38"/>
      <c r="E18" s="38">
        <v>40.588235294117645</v>
      </c>
      <c r="F18" s="46"/>
      <c r="G18" s="51" t="s">
        <v>52</v>
      </c>
      <c r="H18" s="52">
        <f>(51.96*H17)/100</f>
        <v>1.3509599999999999</v>
      </c>
      <c r="I18" s="52">
        <f t="shared" ref="I18:S18" si="1">(51.96*I17)/100</f>
        <v>1.3855999999999999</v>
      </c>
      <c r="J18" s="52">
        <f t="shared" si="1"/>
        <v>1.3855999999999999</v>
      </c>
      <c r="K18" s="52"/>
      <c r="L18" s="52"/>
      <c r="M18" s="52"/>
      <c r="N18" s="52"/>
      <c r="O18" s="52"/>
      <c r="P18" s="52"/>
      <c r="Q18" s="52">
        <f t="shared" si="1"/>
        <v>1.3855999999999999</v>
      </c>
      <c r="R18" s="52">
        <f t="shared" si="1"/>
        <v>1.3855999999999999</v>
      </c>
      <c r="S18" s="52">
        <f t="shared" si="1"/>
        <v>1.3855999999999999</v>
      </c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62</v>
      </c>
      <c r="C19" s="38">
        <v>23.846153846153847</v>
      </c>
      <c r="D19" s="38"/>
      <c r="E19" s="38">
        <v>22.352941176470591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16.923076923076923</v>
      </c>
      <c r="D20" s="38"/>
      <c r="E20" s="38">
        <v>15.882352941176469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19.230769230769234</v>
      </c>
      <c r="D21" s="38"/>
      <c r="E21" s="38">
        <v>28.235294117647058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34.615384615384613</v>
      </c>
      <c r="D22" s="38"/>
      <c r="E22" s="38">
        <v>10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23.846153846153847</v>
      </c>
      <c r="D23" s="38"/>
      <c r="E23" s="38">
        <v>21.764705882352942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37.692307692307693</v>
      </c>
      <c r="D24" s="38"/>
      <c r="E24" s="38">
        <v>38.235294117647058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36.153846153846153</v>
      </c>
      <c r="D25" s="38"/>
      <c r="E25" s="38">
        <v>38.82352941176471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17.692307692307693</v>
      </c>
      <c r="D26" s="38"/>
      <c r="E26" s="38">
        <v>0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16.153846153846153</v>
      </c>
      <c r="D27" s="38"/>
      <c r="E27" s="38">
        <v>18.235294117647058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110</v>
      </c>
      <c r="C28" s="59">
        <v>13.846153846153847</v>
      </c>
      <c r="D28" s="59"/>
      <c r="E28" s="59">
        <v>27.058823529411764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74</v>
      </c>
      <c r="C29" s="38">
        <v>10</v>
      </c>
      <c r="D29" s="38"/>
      <c r="E29" s="38">
        <v>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75</v>
      </c>
      <c r="C30" s="38">
        <v>20</v>
      </c>
      <c r="D30" s="38"/>
      <c r="E30" s="38">
        <v>0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76</v>
      </c>
      <c r="C31" s="38">
        <v>42.307692307692307</v>
      </c>
      <c r="D31" s="38"/>
      <c r="E31" s="38">
        <v>42.941176470588232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77</v>
      </c>
      <c r="C32" s="38">
        <v>25.384615384615383</v>
      </c>
      <c r="D32" s="38"/>
      <c r="E32" s="38">
        <v>31.764705882352938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78</v>
      </c>
      <c r="C33" s="38">
        <v>19.230769230769234</v>
      </c>
      <c r="D33" s="38"/>
      <c r="E33" s="38">
        <v>25.882352941176475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79</v>
      </c>
      <c r="C34" s="38">
        <v>22.30769230769231</v>
      </c>
      <c r="D34" s="38"/>
      <c r="E34" s="38">
        <v>28.235294117647058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81</v>
      </c>
      <c r="C35" s="38">
        <v>36.153846153846153</v>
      </c>
      <c r="D35" s="38"/>
      <c r="E35" s="38">
        <v>40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82</v>
      </c>
      <c r="C36" s="38">
        <v>46.153846153846153</v>
      </c>
      <c r="D36" s="38"/>
      <c r="E36" s="38">
        <v>36.470588235294116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83</v>
      </c>
      <c r="C37" s="38">
        <v>27.692307692307693</v>
      </c>
      <c r="D37" s="38"/>
      <c r="E37" s="38">
        <v>28.235294117647058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84</v>
      </c>
      <c r="C38" s="38">
        <v>20</v>
      </c>
      <c r="D38" s="38"/>
      <c r="E38" s="38">
        <v>15.882352941176469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85</v>
      </c>
      <c r="C39" s="38">
        <v>42.307692307692307</v>
      </c>
      <c r="D39" s="38"/>
      <c r="E39" s="38">
        <v>40</v>
      </c>
      <c r="F39" s="55"/>
    </row>
    <row r="40" spans="1:21" ht="25" customHeight="1" x14ac:dyDescent="0.45">
      <c r="A40" s="15">
        <v>30</v>
      </c>
      <c r="B40" s="37" t="s">
        <v>86</v>
      </c>
      <c r="C40" s="38">
        <v>19.230769230769234</v>
      </c>
      <c r="D40" s="38"/>
      <c r="E40" s="38">
        <v>0</v>
      </c>
      <c r="F40" s="55"/>
    </row>
    <row r="41" spans="1:21" ht="25" customHeight="1" x14ac:dyDescent="0.45">
      <c r="A41" s="15">
        <v>31</v>
      </c>
      <c r="B41" s="37" t="s">
        <v>87</v>
      </c>
      <c r="C41" s="38">
        <v>13.076923076923078</v>
      </c>
      <c r="D41" s="38"/>
      <c r="E41" s="38">
        <v>17.058823529411764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88</v>
      </c>
      <c r="C42" s="38">
        <v>38.461538461538467</v>
      </c>
      <c r="D42" s="38"/>
      <c r="E42" s="38">
        <v>40.588235294117645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89</v>
      </c>
      <c r="C43" s="38">
        <v>43.846153846153847</v>
      </c>
      <c r="D43" s="38"/>
      <c r="E43" s="38">
        <v>42.941176470588232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90</v>
      </c>
      <c r="C44" s="38">
        <v>33.846153846153847</v>
      </c>
      <c r="D44" s="38"/>
      <c r="E44" s="38">
        <v>28.823529411764703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91</v>
      </c>
      <c r="C45" s="38">
        <v>30</v>
      </c>
      <c r="D45" s="38"/>
      <c r="E45" s="38">
        <v>30.588235294117649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93</v>
      </c>
      <c r="C46" s="38">
        <v>40</v>
      </c>
      <c r="D46" s="38"/>
      <c r="E46" s="38">
        <v>36.470588235294116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94</v>
      </c>
      <c r="C47" s="38">
        <v>23.846153846153847</v>
      </c>
      <c r="D47" s="38"/>
      <c r="E47" s="38">
        <v>7.6470588235294121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95</v>
      </c>
      <c r="C48" s="38">
        <v>35.384615384615387</v>
      </c>
      <c r="D48" s="38"/>
      <c r="E48" s="38">
        <v>36.470588235294116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96</v>
      </c>
      <c r="C49" s="38">
        <v>35.384615384615387</v>
      </c>
      <c r="D49" s="38"/>
      <c r="E49" s="38">
        <v>34.705882352941174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97</v>
      </c>
      <c r="C50" s="38">
        <v>19.230769230769234</v>
      </c>
      <c r="D50" s="38"/>
      <c r="E50" s="38">
        <v>27.058823529411764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98</v>
      </c>
      <c r="C51" s="38">
        <v>37.692307692307693</v>
      </c>
      <c r="D51" s="38"/>
      <c r="E51" s="38">
        <v>37.647058823529413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99</v>
      </c>
      <c r="C52" s="38">
        <v>37.692307692307693</v>
      </c>
      <c r="D52" s="38"/>
      <c r="E52" s="38">
        <v>40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100</v>
      </c>
      <c r="C53" s="38">
        <v>22.30769230769231</v>
      </c>
      <c r="D53" s="38"/>
      <c r="E53" s="38">
        <v>21.764705882352942</v>
      </c>
      <c r="F53" s="55"/>
    </row>
    <row r="54" spans="1:20" ht="25" customHeight="1" x14ac:dyDescent="0.45">
      <c r="A54" s="15">
        <v>44</v>
      </c>
      <c r="B54" s="37" t="s">
        <v>101</v>
      </c>
      <c r="C54" s="38">
        <v>39.230769230769234</v>
      </c>
      <c r="D54" s="38"/>
      <c r="E54" s="38">
        <v>42.352941176470587</v>
      </c>
      <c r="F54" s="55"/>
    </row>
    <row r="55" spans="1:20" ht="25" customHeight="1" x14ac:dyDescent="0.45">
      <c r="A55" s="15">
        <v>45</v>
      </c>
      <c r="B55" s="37" t="s">
        <v>102</v>
      </c>
      <c r="C55" s="59">
        <v>36.153846153846153</v>
      </c>
      <c r="D55" s="59"/>
      <c r="E55" s="59">
        <v>40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103</v>
      </c>
      <c r="C56" s="59">
        <v>39.230769230769234</v>
      </c>
      <c r="D56" s="59"/>
      <c r="E56" s="59">
        <v>38.82352941176471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104</v>
      </c>
      <c r="C57" s="38">
        <v>19.230769230769234</v>
      </c>
      <c r="D57" s="38"/>
      <c r="E57" s="38">
        <v>0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105</v>
      </c>
      <c r="C58" s="38">
        <v>20.76923076923077</v>
      </c>
      <c r="D58" s="38"/>
      <c r="E58" s="38">
        <v>21.176470588235293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106</v>
      </c>
      <c r="C59" s="38">
        <v>13.076923076923078</v>
      </c>
      <c r="D59" s="38"/>
      <c r="E59" s="38">
        <v>0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107</v>
      </c>
      <c r="C60" s="38">
        <v>10.76923076923077</v>
      </c>
      <c r="D60" s="38"/>
      <c r="E60" s="38">
        <v>10.588235294117647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108</v>
      </c>
      <c r="C61" s="38">
        <v>36.923076923076927</v>
      </c>
      <c r="D61" s="38"/>
      <c r="E61" s="38">
        <v>34.705882352941174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122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88.888888888888886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35.185185185185183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62.037037037037038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30</v>
      </c>
      <c r="D11" s="38">
        <f>COUNTIF(C11:C64,"&gt;="&amp;D10)</f>
        <v>48</v>
      </c>
      <c r="E11" s="38">
        <v>13.333333333333334</v>
      </c>
      <c r="F11" s="40">
        <f>COUNTIF(E11:E64,"&gt;="&amp;F10)</f>
        <v>19</v>
      </c>
      <c r="G11" s="41" t="s">
        <v>46</v>
      </c>
      <c r="H11" s="42">
        <v>3</v>
      </c>
      <c r="I11" s="4"/>
      <c r="J11" s="6"/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32" ht="25" customHeight="1" x14ac:dyDescent="0.45">
      <c r="A12" s="15">
        <v>2</v>
      </c>
      <c r="B12" s="37" t="s">
        <v>55</v>
      </c>
      <c r="C12" s="38">
        <v>38.75</v>
      </c>
      <c r="D12" s="43">
        <f>(D11/54)*100</f>
        <v>88.888888888888886</v>
      </c>
      <c r="E12" s="38">
        <v>28.333333333333332</v>
      </c>
      <c r="F12" s="44">
        <f>(F11/54)*100</f>
        <v>35.185185185185183</v>
      </c>
      <c r="G12" s="41" t="s">
        <v>47</v>
      </c>
      <c r="H12" s="42"/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32" ht="25" customHeight="1" x14ac:dyDescent="0.45">
      <c r="A13" s="15">
        <v>3</v>
      </c>
      <c r="B13" s="37" t="s">
        <v>56</v>
      </c>
      <c r="C13" s="38">
        <v>45</v>
      </c>
      <c r="D13" s="38"/>
      <c r="E13" s="38">
        <v>35</v>
      </c>
      <c r="F13" s="46"/>
      <c r="G13" s="41" t="s">
        <v>48</v>
      </c>
      <c r="H13" s="47">
        <v>3</v>
      </c>
      <c r="I13" s="48"/>
      <c r="J13" s="49"/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/>
    </row>
    <row r="14" spans="1:32" ht="25" customHeight="1" x14ac:dyDescent="0.45">
      <c r="A14" s="15">
        <v>4</v>
      </c>
      <c r="B14" s="37" t="s">
        <v>57</v>
      </c>
      <c r="C14" s="38">
        <v>43.75</v>
      </c>
      <c r="D14" s="38"/>
      <c r="E14" s="38">
        <v>35.833333333333336</v>
      </c>
      <c r="F14" s="46"/>
      <c r="G14" s="50" t="s">
        <v>49</v>
      </c>
      <c r="H14" s="47">
        <v>3</v>
      </c>
      <c r="I14" s="48"/>
      <c r="J14" s="49"/>
      <c r="K14" s="49"/>
      <c r="L14" s="49"/>
      <c r="M14" s="49"/>
      <c r="N14" s="49"/>
      <c r="O14" s="49"/>
      <c r="P14" s="49"/>
      <c r="Q14" s="49">
        <v>3</v>
      </c>
      <c r="R14" s="49">
        <v>3</v>
      </c>
      <c r="S14" s="49">
        <v>3</v>
      </c>
      <c r="T14" s="49"/>
    </row>
    <row r="15" spans="1:32" ht="25" customHeight="1" x14ac:dyDescent="0.45">
      <c r="A15" s="15">
        <v>5</v>
      </c>
      <c r="B15" s="37" t="s">
        <v>58</v>
      </c>
      <c r="C15" s="38">
        <v>40</v>
      </c>
      <c r="D15" s="38"/>
      <c r="E15" s="38">
        <v>30.833333333333336</v>
      </c>
      <c r="F15" s="46"/>
      <c r="G15" s="50" t="s">
        <v>50</v>
      </c>
      <c r="H15" s="47">
        <v>3</v>
      </c>
      <c r="I15" s="48"/>
      <c r="J15" s="49"/>
      <c r="K15" s="49"/>
      <c r="L15" s="49"/>
      <c r="M15" s="49"/>
      <c r="N15" s="49"/>
      <c r="O15" s="49"/>
      <c r="P15" s="49"/>
      <c r="Q15" s="49">
        <v>3</v>
      </c>
      <c r="R15" s="49">
        <v>3</v>
      </c>
      <c r="S15" s="49">
        <v>3</v>
      </c>
      <c r="T15" s="49"/>
    </row>
    <row r="16" spans="1:32" ht="25" customHeight="1" x14ac:dyDescent="0.45">
      <c r="A16" s="15">
        <v>6</v>
      </c>
      <c r="B16" s="37" t="s">
        <v>59</v>
      </c>
      <c r="C16" s="38">
        <v>32.5</v>
      </c>
      <c r="D16" s="38"/>
      <c r="E16" s="38">
        <v>15.833333333333332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60</v>
      </c>
      <c r="C17" s="38">
        <v>30</v>
      </c>
      <c r="D17" s="38"/>
      <c r="E17" s="38">
        <v>22.5</v>
      </c>
      <c r="F17" s="46"/>
      <c r="G17" s="50" t="s">
        <v>51</v>
      </c>
      <c r="H17" s="47">
        <f>AVERAGE(H11:H16)</f>
        <v>3</v>
      </c>
      <c r="I17" s="47">
        <f t="shared" ref="I17:S17" si="0">AVERAGE(I11:I16)</f>
        <v>3</v>
      </c>
      <c r="J17" s="47">
        <f t="shared" si="0"/>
        <v>3</v>
      </c>
      <c r="K17" s="47"/>
      <c r="L17" s="47"/>
      <c r="M17" s="47"/>
      <c r="N17" s="47"/>
      <c r="O17" s="47"/>
      <c r="P17" s="47"/>
      <c r="Q17" s="47"/>
      <c r="R17" s="47">
        <f t="shared" si="0"/>
        <v>3</v>
      </c>
      <c r="S17" s="47">
        <f t="shared" si="0"/>
        <v>3</v>
      </c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61</v>
      </c>
      <c r="C18" s="38">
        <v>40</v>
      </c>
      <c r="D18" s="38"/>
      <c r="E18" s="38">
        <v>33.333333333333329</v>
      </c>
      <c r="F18" s="46"/>
      <c r="G18" s="51" t="s">
        <v>52</v>
      </c>
      <c r="H18" s="52">
        <f>(62.04*H17)/100</f>
        <v>1.8612</v>
      </c>
      <c r="I18" s="52">
        <f t="shared" ref="I18:S18" si="1">(62.04*I17)/100</f>
        <v>1.8612</v>
      </c>
      <c r="J18" s="52">
        <f t="shared" si="1"/>
        <v>1.8612</v>
      </c>
      <c r="K18" s="52"/>
      <c r="L18" s="52"/>
      <c r="M18" s="52"/>
      <c r="N18" s="52"/>
      <c r="O18" s="52"/>
      <c r="P18" s="52"/>
      <c r="Q18" s="52"/>
      <c r="R18" s="52">
        <f t="shared" si="1"/>
        <v>1.8612</v>
      </c>
      <c r="S18" s="52">
        <f t="shared" si="1"/>
        <v>1.8612</v>
      </c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62</v>
      </c>
      <c r="C19" s="38">
        <v>35</v>
      </c>
      <c r="D19" s="38"/>
      <c r="E19" s="38">
        <v>26.666666666666668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37.5</v>
      </c>
      <c r="D20" s="38"/>
      <c r="E20" s="38">
        <v>14.166666666666666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31.25</v>
      </c>
      <c r="D21" s="38"/>
      <c r="E21" s="38">
        <v>25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38.75</v>
      </c>
      <c r="D22" s="38"/>
      <c r="E22" s="38">
        <v>0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41.25</v>
      </c>
      <c r="D23" s="38"/>
      <c r="E23" s="38">
        <v>31.666666666666664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33.75</v>
      </c>
      <c r="D24" s="38"/>
      <c r="E24" s="38">
        <v>31.666666666666664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38.75</v>
      </c>
      <c r="D25" s="38"/>
      <c r="E25" s="38">
        <v>29.166666666666668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26.25</v>
      </c>
      <c r="D26" s="38"/>
      <c r="E26" s="38">
        <v>23.333333333333332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28.749999999999996</v>
      </c>
      <c r="D27" s="38"/>
      <c r="E27" s="38">
        <v>17.5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110</v>
      </c>
      <c r="C28" s="59">
        <v>30</v>
      </c>
      <c r="D28" s="59"/>
      <c r="E28" s="59">
        <v>23.333333333333332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73</v>
      </c>
      <c r="C29" s="38">
        <v>0</v>
      </c>
      <c r="D29" s="38"/>
      <c r="E29" s="38">
        <v>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74</v>
      </c>
      <c r="C30" s="38">
        <v>22.5</v>
      </c>
      <c r="D30" s="38"/>
      <c r="E30" s="38">
        <v>21.666666666666668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75</v>
      </c>
      <c r="C31" s="38">
        <v>38.75</v>
      </c>
      <c r="D31" s="38"/>
      <c r="E31" s="38">
        <v>27.500000000000004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76</v>
      </c>
      <c r="C32" s="38">
        <v>41.25</v>
      </c>
      <c r="D32" s="38"/>
      <c r="E32" s="38">
        <v>32.5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43.75</v>
      </c>
      <c r="D33" s="38"/>
      <c r="E33" s="38">
        <v>33.333333333333329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32.5</v>
      </c>
      <c r="D34" s="38"/>
      <c r="E34" s="38">
        <v>0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38.75</v>
      </c>
      <c r="D35" s="38"/>
      <c r="E35" s="38">
        <v>16.666666666666664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26.25</v>
      </c>
      <c r="D36" s="38"/>
      <c r="E36" s="38">
        <v>15.833333333333332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37.5</v>
      </c>
      <c r="D37" s="38"/>
      <c r="E37" s="38">
        <v>20.833333333333336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45</v>
      </c>
      <c r="D38" s="38"/>
      <c r="E38" s="38">
        <v>34.166666666666664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42.5</v>
      </c>
      <c r="D39" s="38"/>
      <c r="E39" s="38">
        <v>32.5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32.5</v>
      </c>
      <c r="D40" s="38"/>
      <c r="E40" s="38">
        <v>23.333333333333332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43.75</v>
      </c>
      <c r="D41" s="38"/>
      <c r="E41" s="38">
        <v>30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33.75</v>
      </c>
      <c r="D42" s="38"/>
      <c r="E42" s="38">
        <v>15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30</v>
      </c>
      <c r="D43" s="38"/>
      <c r="E43" s="38">
        <v>18.333333333333332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38.75</v>
      </c>
      <c r="D44" s="38"/>
      <c r="E44" s="38">
        <v>35.833333333333336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40</v>
      </c>
      <c r="D45" s="38"/>
      <c r="E45" s="38">
        <v>33.333333333333329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27.500000000000004</v>
      </c>
      <c r="D46" s="38"/>
      <c r="E46" s="38">
        <v>19.166666666666668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30</v>
      </c>
      <c r="D47" s="38"/>
      <c r="E47" s="38">
        <v>26.666666666666668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92</v>
      </c>
      <c r="C48" s="38">
        <v>31.25</v>
      </c>
      <c r="D48" s="38"/>
      <c r="E48" s="38">
        <v>23.333333333333332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93</v>
      </c>
      <c r="C49" s="38">
        <v>41.25</v>
      </c>
      <c r="D49" s="38"/>
      <c r="E49" s="38">
        <v>31.666666666666664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94</v>
      </c>
      <c r="C50" s="38">
        <v>20</v>
      </c>
      <c r="D50" s="38"/>
      <c r="E50" s="38">
        <v>0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95</v>
      </c>
      <c r="C51" s="38">
        <v>43.75</v>
      </c>
      <c r="D51" s="38"/>
      <c r="E51" s="38">
        <v>17.5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96</v>
      </c>
      <c r="C52" s="38">
        <v>36.25</v>
      </c>
      <c r="D52" s="38"/>
      <c r="E52" s="38">
        <v>20.833333333333336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97</v>
      </c>
      <c r="C53" s="38">
        <v>40</v>
      </c>
      <c r="D53" s="38"/>
      <c r="E53" s="38">
        <v>25.833333333333336</v>
      </c>
      <c r="F53" s="55"/>
    </row>
    <row r="54" spans="1:20" ht="25" customHeight="1" x14ac:dyDescent="0.45">
      <c r="A54" s="15">
        <v>44</v>
      </c>
      <c r="B54" s="37" t="s">
        <v>98</v>
      </c>
      <c r="C54" s="38">
        <v>33.75</v>
      </c>
      <c r="D54" s="38"/>
      <c r="E54" s="38">
        <v>25.833333333333336</v>
      </c>
      <c r="F54" s="55"/>
    </row>
    <row r="55" spans="1:20" ht="25" customHeight="1" x14ac:dyDescent="0.45">
      <c r="A55" s="15">
        <v>45</v>
      </c>
      <c r="B55" s="37" t="s">
        <v>99</v>
      </c>
      <c r="C55" s="59">
        <v>32.5</v>
      </c>
      <c r="D55" s="59"/>
      <c r="E55" s="59">
        <v>24.166666666666668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100</v>
      </c>
      <c r="C56" s="59">
        <v>31.25</v>
      </c>
      <c r="D56" s="59"/>
      <c r="E56" s="59">
        <v>20.833333333333336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101</v>
      </c>
      <c r="C57" s="38">
        <v>31.25</v>
      </c>
      <c r="D57" s="38"/>
      <c r="E57" s="38">
        <v>32.5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102</v>
      </c>
      <c r="C58" s="38">
        <v>32.5</v>
      </c>
      <c r="D58" s="38"/>
      <c r="E58" s="38">
        <v>25.833333333333336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103</v>
      </c>
      <c r="C59" s="38">
        <v>35</v>
      </c>
      <c r="D59" s="38"/>
      <c r="E59" s="38">
        <v>25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104</v>
      </c>
      <c r="C60" s="38">
        <v>33.75</v>
      </c>
      <c r="D60" s="38"/>
      <c r="E60" s="38">
        <v>13.333333333333334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105</v>
      </c>
      <c r="C61" s="38">
        <v>35</v>
      </c>
      <c r="D61" s="38"/>
      <c r="E61" s="38">
        <v>25.833333333333336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106</v>
      </c>
      <c r="C62" s="38">
        <v>30</v>
      </c>
      <c r="D62" s="38"/>
      <c r="E62" s="38">
        <v>28.333333333333332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107</v>
      </c>
      <c r="C63" s="38">
        <v>25</v>
      </c>
      <c r="D63" s="38"/>
      <c r="E63" s="38">
        <v>7.5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108</v>
      </c>
      <c r="C64" s="38">
        <v>27.500000000000004</v>
      </c>
      <c r="D64" s="38"/>
      <c r="E64" s="38">
        <v>20.833333333333336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123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90.740740740740748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77.777777777777786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84.259259259259267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27.500000000000004</v>
      </c>
      <c r="D11" s="38">
        <f>COUNTIF(C11:C64,"&gt;="&amp;D10)</f>
        <v>49</v>
      </c>
      <c r="E11" s="38">
        <v>28.333333333333332</v>
      </c>
      <c r="F11" s="40">
        <f>COUNTIF(E11:E64,"&gt;="&amp;F10)</f>
        <v>42</v>
      </c>
      <c r="G11" s="41" t="s">
        <v>46</v>
      </c>
      <c r="H11" s="42">
        <v>3</v>
      </c>
      <c r="I11" s="4"/>
      <c r="J11" s="6"/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32" ht="25" customHeight="1" x14ac:dyDescent="0.45">
      <c r="A12" s="15">
        <v>2</v>
      </c>
      <c r="B12" s="37" t="s">
        <v>55</v>
      </c>
      <c r="C12" s="38">
        <v>43.75</v>
      </c>
      <c r="D12" s="43">
        <f>(D11/54)*100</f>
        <v>90.740740740740748</v>
      </c>
      <c r="E12" s="38">
        <v>40.833333333333336</v>
      </c>
      <c r="F12" s="44">
        <f>(F11/54)*100</f>
        <v>77.777777777777786</v>
      </c>
      <c r="G12" s="41" t="s">
        <v>47</v>
      </c>
      <c r="H12" s="42">
        <v>3</v>
      </c>
      <c r="I12" s="45"/>
      <c r="J12" s="6"/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32" ht="25" customHeight="1" x14ac:dyDescent="0.45">
      <c r="A13" s="15">
        <v>3</v>
      </c>
      <c r="B13" s="37" t="s">
        <v>56</v>
      </c>
      <c r="C13" s="38">
        <v>45</v>
      </c>
      <c r="D13" s="38"/>
      <c r="E13" s="38">
        <v>44.166666666666664</v>
      </c>
      <c r="F13" s="46"/>
      <c r="G13" s="41" t="s">
        <v>48</v>
      </c>
      <c r="H13" s="47"/>
      <c r="I13" s="48">
        <v>3</v>
      </c>
      <c r="J13" s="49">
        <v>3</v>
      </c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/>
    </row>
    <row r="14" spans="1:32" ht="25" customHeight="1" x14ac:dyDescent="0.45">
      <c r="A14" s="15">
        <v>4</v>
      </c>
      <c r="B14" s="37" t="s">
        <v>57</v>
      </c>
      <c r="C14" s="38">
        <v>43.75</v>
      </c>
      <c r="D14" s="38"/>
      <c r="E14" s="38">
        <v>45</v>
      </c>
      <c r="F14" s="46"/>
      <c r="G14" s="50" t="s">
        <v>49</v>
      </c>
      <c r="H14" s="47"/>
      <c r="I14" s="48">
        <v>3</v>
      </c>
      <c r="J14" s="49">
        <v>3</v>
      </c>
      <c r="K14" s="49"/>
      <c r="L14" s="49"/>
      <c r="M14" s="49"/>
      <c r="N14" s="49"/>
      <c r="O14" s="49"/>
      <c r="P14" s="49"/>
      <c r="Q14" s="49">
        <v>3</v>
      </c>
      <c r="R14" s="49">
        <v>3</v>
      </c>
      <c r="S14" s="49">
        <v>3</v>
      </c>
      <c r="T14" s="49"/>
    </row>
    <row r="15" spans="1:32" ht="25" customHeight="1" x14ac:dyDescent="0.45">
      <c r="A15" s="15">
        <v>5</v>
      </c>
      <c r="B15" s="37" t="s">
        <v>58</v>
      </c>
      <c r="C15" s="38">
        <v>43.75</v>
      </c>
      <c r="D15" s="38"/>
      <c r="E15" s="38">
        <v>41.666666666666671</v>
      </c>
      <c r="F15" s="46"/>
      <c r="G15" s="50" t="s">
        <v>50</v>
      </c>
      <c r="H15" s="47"/>
      <c r="I15" s="48">
        <v>3</v>
      </c>
      <c r="J15" s="49">
        <v>3</v>
      </c>
      <c r="K15" s="49"/>
      <c r="L15" s="49"/>
      <c r="M15" s="49"/>
      <c r="N15" s="49"/>
      <c r="O15" s="49"/>
      <c r="P15" s="49"/>
      <c r="Q15" s="49">
        <v>3</v>
      </c>
      <c r="R15" s="49">
        <v>3</v>
      </c>
      <c r="S15" s="49">
        <v>3</v>
      </c>
      <c r="T15" s="49"/>
    </row>
    <row r="16" spans="1:32" ht="25" customHeight="1" x14ac:dyDescent="0.45">
      <c r="A16" s="15">
        <v>6</v>
      </c>
      <c r="B16" s="37" t="s">
        <v>59</v>
      </c>
      <c r="C16" s="38">
        <v>38.75</v>
      </c>
      <c r="D16" s="38"/>
      <c r="E16" s="38">
        <v>29.166666666666668</v>
      </c>
      <c r="F16" s="46"/>
      <c r="G16" s="50" t="s">
        <v>121</v>
      </c>
      <c r="H16" s="47">
        <v>3</v>
      </c>
      <c r="I16" s="48"/>
      <c r="J16" s="49"/>
      <c r="K16" s="49"/>
      <c r="L16" s="49"/>
      <c r="M16" s="49"/>
      <c r="N16" s="49"/>
      <c r="O16" s="49"/>
      <c r="P16" s="49"/>
      <c r="Q16" s="49">
        <v>3</v>
      </c>
      <c r="R16" s="49">
        <v>3</v>
      </c>
      <c r="S16" s="49">
        <v>3</v>
      </c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60</v>
      </c>
      <c r="C17" s="38">
        <v>37.5</v>
      </c>
      <c r="D17" s="38"/>
      <c r="E17" s="38">
        <v>36.666666666666664</v>
      </c>
      <c r="F17" s="46"/>
      <c r="G17" s="50" t="s">
        <v>51</v>
      </c>
      <c r="H17" s="47">
        <f>AVERAGE(H11:H16)</f>
        <v>3</v>
      </c>
      <c r="I17" s="47">
        <f t="shared" ref="I17:S17" si="0">AVERAGE(I11:I16)</f>
        <v>3</v>
      </c>
      <c r="J17" s="47">
        <f t="shared" si="0"/>
        <v>3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61</v>
      </c>
      <c r="C18" s="38">
        <v>42.5</v>
      </c>
      <c r="D18" s="38"/>
      <c r="E18" s="38">
        <v>43.333333333333336</v>
      </c>
      <c r="F18" s="46"/>
      <c r="G18" s="51" t="s">
        <v>52</v>
      </c>
      <c r="H18" s="52">
        <f>(84.26*H17)/100</f>
        <v>2.5278000000000005</v>
      </c>
      <c r="I18" s="52">
        <f t="shared" ref="I18:S18" si="1">(84.26*I17)/100</f>
        <v>2.5278000000000005</v>
      </c>
      <c r="J18" s="52">
        <f t="shared" si="1"/>
        <v>2.5278000000000005</v>
      </c>
      <c r="K18" s="52"/>
      <c r="L18" s="52"/>
      <c r="M18" s="52"/>
      <c r="N18" s="52"/>
      <c r="O18" s="52"/>
      <c r="P18" s="52"/>
      <c r="Q18" s="52">
        <f t="shared" si="1"/>
        <v>2.5278000000000005</v>
      </c>
      <c r="R18" s="52">
        <f t="shared" si="1"/>
        <v>2.5278000000000005</v>
      </c>
      <c r="S18" s="52">
        <f t="shared" si="1"/>
        <v>2.5278000000000005</v>
      </c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62</v>
      </c>
      <c r="C19" s="38">
        <v>41.25</v>
      </c>
      <c r="D19" s="38"/>
      <c r="E19" s="38">
        <v>35.833333333333336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32.5</v>
      </c>
      <c r="D20" s="38"/>
      <c r="E20" s="38">
        <v>20.833333333333336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31.25</v>
      </c>
      <c r="D21" s="38"/>
      <c r="E21" s="38">
        <v>42.5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40</v>
      </c>
      <c r="D22" s="38"/>
      <c r="E22" s="38">
        <v>0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40</v>
      </c>
      <c r="D23" s="38"/>
      <c r="E23" s="38">
        <v>40.833333333333336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43.75</v>
      </c>
      <c r="D24" s="38"/>
      <c r="E24" s="38">
        <v>40.833333333333336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45</v>
      </c>
      <c r="D25" s="38"/>
      <c r="E25" s="38">
        <v>42.5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31.25</v>
      </c>
      <c r="D26" s="38"/>
      <c r="E26" s="38">
        <v>25.833333333333336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41.25</v>
      </c>
      <c r="D27" s="38"/>
      <c r="E27" s="38">
        <v>37.5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110</v>
      </c>
      <c r="C28" s="59">
        <v>35</v>
      </c>
      <c r="D28" s="59"/>
      <c r="E28" s="59">
        <v>0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73</v>
      </c>
      <c r="C29" s="38">
        <v>0</v>
      </c>
      <c r="D29" s="38"/>
      <c r="E29" s="38">
        <v>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74</v>
      </c>
      <c r="C30" s="38">
        <v>33.75</v>
      </c>
      <c r="D30" s="38"/>
      <c r="E30" s="38">
        <v>40.833333333333336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75</v>
      </c>
      <c r="C31" s="38">
        <v>38.75</v>
      </c>
      <c r="D31" s="38"/>
      <c r="E31" s="38">
        <v>32.5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76</v>
      </c>
      <c r="C32" s="38">
        <v>45</v>
      </c>
      <c r="D32" s="38"/>
      <c r="E32" s="38">
        <v>36.666666666666664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43.75</v>
      </c>
      <c r="D33" s="38"/>
      <c r="E33" s="38">
        <v>43.333333333333336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41.25</v>
      </c>
      <c r="D34" s="38"/>
      <c r="E34" s="38">
        <v>0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32.5</v>
      </c>
      <c r="D35" s="38"/>
      <c r="E35" s="38">
        <v>30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22.5</v>
      </c>
      <c r="D36" s="38"/>
      <c r="E36" s="38">
        <v>10.833333333333334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42.5</v>
      </c>
      <c r="D37" s="38"/>
      <c r="E37" s="38">
        <v>39.166666666666664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45</v>
      </c>
      <c r="D38" s="38"/>
      <c r="E38" s="38">
        <v>42.5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41.25</v>
      </c>
      <c r="D39" s="38"/>
      <c r="E39" s="38">
        <v>44.166666666666664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35</v>
      </c>
      <c r="D40" s="38"/>
      <c r="E40" s="38">
        <v>41.666666666666671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46.25</v>
      </c>
      <c r="D41" s="38"/>
      <c r="E41" s="38">
        <v>45.833333333333329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28.749999999999996</v>
      </c>
      <c r="D42" s="38"/>
      <c r="E42" s="38">
        <v>29.166666666666668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36.25</v>
      </c>
      <c r="D43" s="38"/>
      <c r="E43" s="38">
        <v>22.5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42.5</v>
      </c>
      <c r="D44" s="38"/>
      <c r="E44" s="38">
        <v>42.5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38.75</v>
      </c>
      <c r="D45" s="38"/>
      <c r="E45" s="38">
        <v>41.666666666666671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27.500000000000004</v>
      </c>
      <c r="D46" s="38"/>
      <c r="E46" s="38">
        <v>35.833333333333336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36.25</v>
      </c>
      <c r="D47" s="38"/>
      <c r="E47" s="38">
        <v>33.333333333333329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92</v>
      </c>
      <c r="C48" s="38">
        <v>23.75</v>
      </c>
      <c r="D48" s="38"/>
      <c r="E48" s="38">
        <v>0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93</v>
      </c>
      <c r="C49" s="38">
        <v>40</v>
      </c>
      <c r="D49" s="38"/>
      <c r="E49" s="38">
        <v>40.833333333333336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94</v>
      </c>
      <c r="C50" s="38">
        <v>20</v>
      </c>
      <c r="D50" s="38"/>
      <c r="E50" s="38">
        <v>0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95</v>
      </c>
      <c r="C51" s="38">
        <v>43.75</v>
      </c>
      <c r="D51" s="38"/>
      <c r="E51" s="38">
        <v>27.500000000000004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96</v>
      </c>
      <c r="C52" s="38">
        <v>35</v>
      </c>
      <c r="D52" s="38"/>
      <c r="E52" s="38">
        <v>27.500000000000004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97</v>
      </c>
      <c r="C53" s="38">
        <v>32.5</v>
      </c>
      <c r="D53" s="38"/>
      <c r="E53" s="38">
        <v>33.333333333333329</v>
      </c>
      <c r="F53" s="55"/>
    </row>
    <row r="54" spans="1:20" ht="25" customHeight="1" x14ac:dyDescent="0.45">
      <c r="A54" s="15">
        <v>44</v>
      </c>
      <c r="B54" s="37" t="s">
        <v>98</v>
      </c>
      <c r="C54" s="38">
        <v>42.5</v>
      </c>
      <c r="D54" s="38"/>
      <c r="E54" s="38">
        <v>41.666666666666671</v>
      </c>
      <c r="F54" s="55"/>
    </row>
    <row r="55" spans="1:20" ht="25" customHeight="1" x14ac:dyDescent="0.45">
      <c r="A55" s="15">
        <v>45</v>
      </c>
      <c r="B55" s="37" t="s">
        <v>99</v>
      </c>
      <c r="C55" s="59">
        <v>32.5</v>
      </c>
      <c r="D55" s="59"/>
      <c r="E55" s="59">
        <v>36.666666666666664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100</v>
      </c>
      <c r="C56" s="59">
        <v>36.25</v>
      </c>
      <c r="D56" s="59"/>
      <c r="E56" s="59">
        <v>36.666666666666664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101</v>
      </c>
      <c r="C57" s="38">
        <v>38.75</v>
      </c>
      <c r="D57" s="38"/>
      <c r="E57" s="38">
        <v>37.5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102</v>
      </c>
      <c r="C58" s="38">
        <v>30</v>
      </c>
      <c r="D58" s="38"/>
      <c r="E58" s="38">
        <v>32.5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103</v>
      </c>
      <c r="C59" s="38">
        <v>41.25</v>
      </c>
      <c r="D59" s="38"/>
      <c r="E59" s="38">
        <v>38.333333333333336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104</v>
      </c>
      <c r="C60" s="38">
        <v>30</v>
      </c>
      <c r="D60" s="38"/>
      <c r="E60" s="38">
        <v>0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105</v>
      </c>
      <c r="C61" s="38">
        <v>40</v>
      </c>
      <c r="D61" s="38"/>
      <c r="E61" s="38">
        <v>42.5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106</v>
      </c>
      <c r="C62" s="38">
        <v>37.5</v>
      </c>
      <c r="D62" s="38"/>
      <c r="E62" s="38">
        <v>33.333333333333329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107</v>
      </c>
      <c r="C63" s="38">
        <v>22.5</v>
      </c>
      <c r="D63" s="38"/>
      <c r="E63" s="38">
        <v>0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108</v>
      </c>
      <c r="C64" s="38">
        <v>41.25</v>
      </c>
      <c r="D64" s="38"/>
      <c r="E64" s="38">
        <v>38.333333333333336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21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21" ht="44" customHeight="1" x14ac:dyDescent="0.45">
      <c r="A3" s="71" t="s">
        <v>124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21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72.222222222222214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68.518518518518519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70.370370370370367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x14ac:dyDescent="0.45">
      <c r="A11" s="15">
        <v>1</v>
      </c>
      <c r="B11" s="37" t="s">
        <v>114</v>
      </c>
      <c r="C11" s="38">
        <v>22.5</v>
      </c>
      <c r="D11" s="38">
        <f>COUNTIF(C11:C64,"&gt;="&amp;D10)</f>
        <v>39</v>
      </c>
      <c r="E11" s="38">
        <v>14.166666666666666</v>
      </c>
      <c r="F11" s="40">
        <f>COUNTIF(E11:E64,"&gt;="&amp;F10)</f>
        <v>37</v>
      </c>
      <c r="G11" s="41" t="s">
        <v>46</v>
      </c>
      <c r="H11" s="42">
        <v>3</v>
      </c>
      <c r="I11" s="4"/>
      <c r="J11" s="6"/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21" ht="25" customHeight="1" x14ac:dyDescent="0.45">
      <c r="A12" s="15">
        <v>2</v>
      </c>
      <c r="B12" s="37" t="s">
        <v>55</v>
      </c>
      <c r="C12" s="38">
        <v>42.5</v>
      </c>
      <c r="D12" s="43">
        <f>(D11/54)*100</f>
        <v>72.222222222222214</v>
      </c>
      <c r="E12" s="38">
        <v>38.333333333333336</v>
      </c>
      <c r="F12" s="44">
        <f>(F11/54)*100</f>
        <v>68.518518518518519</v>
      </c>
      <c r="G12" s="41" t="s">
        <v>47</v>
      </c>
      <c r="H12" s="42">
        <v>2</v>
      </c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21" ht="25" customHeight="1" x14ac:dyDescent="0.45">
      <c r="A13" s="15">
        <v>3</v>
      </c>
      <c r="B13" s="37" t="s">
        <v>56</v>
      </c>
      <c r="C13" s="38">
        <v>45</v>
      </c>
      <c r="D13" s="38"/>
      <c r="E13" s="38">
        <v>41.666666666666671</v>
      </c>
      <c r="F13" s="46"/>
      <c r="G13" s="41" t="s">
        <v>48</v>
      </c>
      <c r="H13" s="47"/>
      <c r="I13" s="48">
        <v>3</v>
      </c>
      <c r="J13" s="49">
        <v>3</v>
      </c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/>
    </row>
    <row r="14" spans="1:21" ht="25" customHeight="1" x14ac:dyDescent="0.45">
      <c r="A14" s="15">
        <v>4</v>
      </c>
      <c r="B14" s="37" t="s">
        <v>57</v>
      </c>
      <c r="C14" s="38">
        <v>45</v>
      </c>
      <c r="D14" s="38"/>
      <c r="E14" s="38">
        <v>41.666666666666671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1" ht="25" customHeight="1" x14ac:dyDescent="0.45">
      <c r="A15" s="15">
        <v>5</v>
      </c>
      <c r="B15" s="37" t="s">
        <v>58</v>
      </c>
      <c r="C15" s="38">
        <v>45</v>
      </c>
      <c r="D15" s="38"/>
      <c r="E15" s="38">
        <v>36.666666666666664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1" ht="25" customHeight="1" x14ac:dyDescent="0.45">
      <c r="A16" s="15">
        <v>6</v>
      </c>
      <c r="B16" s="37" t="s">
        <v>59</v>
      </c>
      <c r="C16" s="38">
        <v>35</v>
      </c>
      <c r="D16" s="38"/>
      <c r="E16" s="38">
        <v>24.166666666666668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1" ht="35.5" customHeight="1" x14ac:dyDescent="0.45">
      <c r="A17" s="15">
        <v>7</v>
      </c>
      <c r="B17" s="37" t="s">
        <v>60</v>
      </c>
      <c r="C17" s="38">
        <v>20</v>
      </c>
      <c r="D17" s="38"/>
      <c r="E17" s="38">
        <v>26.666666666666668</v>
      </c>
      <c r="F17" s="46"/>
      <c r="G17" s="50" t="s">
        <v>51</v>
      </c>
      <c r="H17" s="47">
        <f>AVERAGE(H11:H16)</f>
        <v>2.5</v>
      </c>
      <c r="I17" s="47">
        <f t="shared" ref="I17:S17" si="0">AVERAGE(I11:I16)</f>
        <v>3</v>
      </c>
      <c r="J17" s="47">
        <f t="shared" si="0"/>
        <v>3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47"/>
    </row>
    <row r="18" spans="1:21" ht="38" customHeight="1" x14ac:dyDescent="0.45">
      <c r="A18" s="15">
        <v>8</v>
      </c>
      <c r="B18" s="37" t="s">
        <v>61</v>
      </c>
      <c r="C18" s="38">
        <v>45</v>
      </c>
      <c r="D18" s="38"/>
      <c r="E18" s="38">
        <v>35</v>
      </c>
      <c r="F18" s="46"/>
      <c r="G18" s="51" t="s">
        <v>52</v>
      </c>
      <c r="H18" s="52">
        <f>(70.37*H17)/100</f>
        <v>1.7592500000000002</v>
      </c>
      <c r="I18" s="52">
        <f t="shared" ref="I18:S18" si="1">(70.37*I17)/100</f>
        <v>2.1111</v>
      </c>
      <c r="J18" s="52">
        <f t="shared" si="1"/>
        <v>2.1111</v>
      </c>
      <c r="K18" s="52"/>
      <c r="L18" s="52"/>
      <c r="M18" s="52"/>
      <c r="N18" s="52"/>
      <c r="O18" s="52"/>
      <c r="P18" s="52"/>
      <c r="Q18" s="52">
        <f t="shared" si="1"/>
        <v>2.1111</v>
      </c>
      <c r="R18" s="52">
        <f t="shared" si="1"/>
        <v>2.1111</v>
      </c>
      <c r="S18" s="52">
        <f t="shared" si="1"/>
        <v>2.1111</v>
      </c>
      <c r="T18" s="52"/>
      <c r="U18" s="52"/>
    </row>
    <row r="19" spans="1:21" ht="25" customHeight="1" x14ac:dyDescent="0.45">
      <c r="A19" s="15">
        <v>9</v>
      </c>
      <c r="B19" s="37" t="s">
        <v>62</v>
      </c>
      <c r="C19" s="38">
        <v>30</v>
      </c>
      <c r="D19" s="38"/>
      <c r="E19" s="38">
        <v>30.833333333333336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1" ht="41" customHeight="1" x14ac:dyDescent="0.45">
      <c r="A20" s="15">
        <v>10</v>
      </c>
      <c r="B20" s="37" t="s">
        <v>64</v>
      </c>
      <c r="C20" s="38">
        <v>25</v>
      </c>
      <c r="D20" s="38"/>
      <c r="E20" s="38">
        <v>16.666666666666664</v>
      </c>
      <c r="F20" s="38"/>
    </row>
    <row r="21" spans="1:21" ht="25" customHeight="1" x14ac:dyDescent="0.45">
      <c r="A21" s="15">
        <v>11</v>
      </c>
      <c r="B21" s="37" t="s">
        <v>66</v>
      </c>
      <c r="C21" s="38">
        <v>26.25</v>
      </c>
      <c r="D21" s="38"/>
      <c r="E21" s="38">
        <v>32.5</v>
      </c>
      <c r="F21" s="55"/>
    </row>
    <row r="22" spans="1:21" ht="25" customHeight="1" x14ac:dyDescent="0.45">
      <c r="A22" s="15">
        <v>12</v>
      </c>
      <c r="B22" s="37" t="s">
        <v>67</v>
      </c>
      <c r="C22" s="38">
        <v>37.5</v>
      </c>
      <c r="D22" s="38"/>
      <c r="E22" s="38">
        <v>40.833333333333336</v>
      </c>
      <c r="F22" s="55"/>
    </row>
    <row r="23" spans="1:21" ht="25" customHeight="1" x14ac:dyDescent="0.45">
      <c r="A23" s="15">
        <v>13</v>
      </c>
      <c r="B23" s="37" t="s">
        <v>68</v>
      </c>
      <c r="C23" s="38">
        <v>33.75</v>
      </c>
      <c r="D23" s="38"/>
      <c r="E23" s="38">
        <v>33.333333333333329</v>
      </c>
      <c r="F23" s="55">
        <v>0</v>
      </c>
      <c r="J23" s="30"/>
      <c r="K23" s="30"/>
    </row>
    <row r="24" spans="1:21" ht="31.5" customHeight="1" x14ac:dyDescent="0.45">
      <c r="A24" s="15">
        <v>14</v>
      </c>
      <c r="B24" s="37" t="s">
        <v>69</v>
      </c>
      <c r="C24" s="38">
        <v>42.5</v>
      </c>
      <c r="D24" s="38"/>
      <c r="E24" s="38">
        <v>30</v>
      </c>
      <c r="F24" s="55"/>
      <c r="H24" s="56"/>
      <c r="I24" s="66"/>
      <c r="J24" s="66"/>
      <c r="M24" s="30"/>
      <c r="N24" s="30"/>
      <c r="O24" s="30"/>
      <c r="P24" s="30"/>
      <c r="Q24" s="30"/>
    </row>
    <row r="25" spans="1:21" ht="25" customHeight="1" x14ac:dyDescent="0.45">
      <c r="A25" s="15">
        <v>15</v>
      </c>
      <c r="B25" s="37" t="s">
        <v>70</v>
      </c>
      <c r="C25" s="38">
        <v>45</v>
      </c>
      <c r="D25" s="38"/>
      <c r="E25" s="38">
        <v>35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21" ht="25" customHeight="1" x14ac:dyDescent="0.45">
      <c r="A26" s="15">
        <v>16</v>
      </c>
      <c r="B26" s="37" t="s">
        <v>71</v>
      </c>
      <c r="C26" s="38">
        <v>22.5</v>
      </c>
      <c r="D26" s="38"/>
      <c r="E26" s="38">
        <v>30.833333333333336</v>
      </c>
      <c r="F26" s="55"/>
      <c r="H26" s="15"/>
      <c r="N26" s="30"/>
      <c r="O26" s="30"/>
      <c r="P26" s="30"/>
      <c r="Q26" s="30"/>
    </row>
    <row r="27" spans="1:21" ht="25" customHeight="1" x14ac:dyDescent="0.45">
      <c r="A27" s="15">
        <v>17</v>
      </c>
      <c r="B27" s="37" t="s">
        <v>72</v>
      </c>
      <c r="C27" s="38">
        <v>27.500000000000004</v>
      </c>
      <c r="D27" s="38"/>
      <c r="E27" s="38">
        <v>20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1" ht="25" customHeight="1" x14ac:dyDescent="0.45">
      <c r="A28" s="15">
        <v>18</v>
      </c>
      <c r="B28" s="37" t="s">
        <v>110</v>
      </c>
      <c r="C28" s="59">
        <v>31.25</v>
      </c>
      <c r="D28" s="59"/>
      <c r="E28" s="59">
        <v>0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1" ht="25" customHeight="1" x14ac:dyDescent="0.45">
      <c r="A29" s="15">
        <v>19</v>
      </c>
      <c r="B29" s="37" t="s">
        <v>73</v>
      </c>
      <c r="C29" s="38">
        <v>0</v>
      </c>
      <c r="D29" s="38"/>
      <c r="E29" s="38">
        <v>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1" ht="25" customHeight="1" x14ac:dyDescent="0.45">
      <c r="A30" s="15">
        <v>20</v>
      </c>
      <c r="B30" s="37" t="s">
        <v>74</v>
      </c>
      <c r="C30" s="38">
        <v>33.75</v>
      </c>
      <c r="D30" s="38"/>
      <c r="E30" s="38">
        <v>38.333333333333336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1" ht="25" customHeight="1" x14ac:dyDescent="0.45">
      <c r="A31" s="15">
        <v>21</v>
      </c>
      <c r="B31" s="37" t="s">
        <v>75</v>
      </c>
      <c r="C31" s="38">
        <v>30</v>
      </c>
      <c r="D31" s="38"/>
      <c r="E31" s="38">
        <v>31.666666666666664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1" ht="25" customHeight="1" x14ac:dyDescent="0.45">
      <c r="A32" s="15">
        <v>22</v>
      </c>
      <c r="B32" s="37" t="s">
        <v>76</v>
      </c>
      <c r="C32" s="38">
        <v>45</v>
      </c>
      <c r="D32" s="38"/>
      <c r="E32" s="38">
        <v>35.833333333333336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40</v>
      </c>
      <c r="D33" s="38"/>
      <c r="E33" s="38">
        <v>38.333333333333336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26.25</v>
      </c>
      <c r="D34" s="38"/>
      <c r="E34" s="38">
        <v>0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28.749999999999996</v>
      </c>
      <c r="D35" s="38"/>
      <c r="E35" s="38">
        <v>25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20</v>
      </c>
      <c r="D36" s="38"/>
      <c r="E36" s="38">
        <v>7.5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42.5</v>
      </c>
      <c r="D37" s="38"/>
      <c r="E37" s="38">
        <v>30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45</v>
      </c>
      <c r="D38" s="38"/>
      <c r="E38" s="38">
        <v>44.166666666666664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45</v>
      </c>
      <c r="D39" s="38"/>
      <c r="E39" s="38">
        <v>35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37.5</v>
      </c>
      <c r="D40" s="38"/>
      <c r="E40" s="38">
        <v>27.500000000000004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45</v>
      </c>
      <c r="D41" s="38"/>
      <c r="E41" s="38">
        <v>44.166666666666664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25</v>
      </c>
      <c r="D42" s="38"/>
      <c r="E42" s="38">
        <v>19.166666666666668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22.5</v>
      </c>
      <c r="D43" s="38"/>
      <c r="E43" s="38">
        <v>13.333333333333334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42.5</v>
      </c>
      <c r="D44" s="38"/>
      <c r="E44" s="38">
        <v>43.333333333333336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45</v>
      </c>
      <c r="D45" s="38"/>
      <c r="E45" s="38">
        <v>41.666666666666671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25</v>
      </c>
      <c r="D46" s="38"/>
      <c r="E46" s="38">
        <v>25.833333333333336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35</v>
      </c>
      <c r="D47" s="38"/>
      <c r="E47" s="38">
        <v>29.166666666666668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92</v>
      </c>
      <c r="C48" s="38">
        <v>25</v>
      </c>
      <c r="D48" s="38"/>
      <c r="E48" s="38">
        <v>36.666666666666664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93</v>
      </c>
      <c r="C49" s="38">
        <v>45</v>
      </c>
      <c r="D49" s="38"/>
      <c r="E49" s="38">
        <v>33.333333333333329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94</v>
      </c>
      <c r="C50" s="38">
        <v>3.75</v>
      </c>
      <c r="D50" s="38"/>
      <c r="E50" s="38">
        <v>0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95</v>
      </c>
      <c r="C51" s="38">
        <v>43.75</v>
      </c>
      <c r="D51" s="38"/>
      <c r="E51" s="38">
        <v>24.166666666666668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96</v>
      </c>
      <c r="C52" s="38">
        <v>32.5</v>
      </c>
      <c r="D52" s="38"/>
      <c r="E52" s="38">
        <v>14.166666666666666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97</v>
      </c>
      <c r="C53" s="38">
        <v>40</v>
      </c>
      <c r="D53" s="38"/>
      <c r="E53" s="38">
        <v>32.5</v>
      </c>
      <c r="F53" s="55"/>
    </row>
    <row r="54" spans="1:20" ht="25" customHeight="1" x14ac:dyDescent="0.45">
      <c r="A54" s="15">
        <v>44</v>
      </c>
      <c r="B54" s="37" t="s">
        <v>98</v>
      </c>
      <c r="C54" s="38">
        <v>42.5</v>
      </c>
      <c r="D54" s="38"/>
      <c r="E54" s="38">
        <v>41.666666666666671</v>
      </c>
      <c r="F54" s="55"/>
    </row>
    <row r="55" spans="1:20" ht="25" customHeight="1" x14ac:dyDescent="0.45">
      <c r="A55" s="15">
        <v>45</v>
      </c>
      <c r="B55" s="37" t="s">
        <v>99</v>
      </c>
      <c r="C55" s="59">
        <v>36.25</v>
      </c>
      <c r="D55" s="59"/>
      <c r="E55" s="59">
        <v>35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100</v>
      </c>
      <c r="C56" s="59">
        <v>32.5</v>
      </c>
      <c r="D56" s="59"/>
      <c r="E56" s="59">
        <v>32.5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101</v>
      </c>
      <c r="C57" s="38">
        <v>32.5</v>
      </c>
      <c r="D57" s="38"/>
      <c r="E57" s="38">
        <v>34.166666666666664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102</v>
      </c>
      <c r="C58" s="38">
        <v>30</v>
      </c>
      <c r="D58" s="38"/>
      <c r="E58" s="38">
        <v>30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103</v>
      </c>
      <c r="C59" s="38">
        <v>42.5</v>
      </c>
      <c r="D59" s="38"/>
      <c r="E59" s="38">
        <v>31.666666666666664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104</v>
      </c>
      <c r="C60" s="38">
        <v>20</v>
      </c>
      <c r="D60" s="38"/>
      <c r="E60" s="38">
        <v>0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105</v>
      </c>
      <c r="C61" s="38">
        <v>28.749999999999996</v>
      </c>
      <c r="D61" s="38"/>
      <c r="E61" s="38">
        <v>43.333333333333336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106</v>
      </c>
      <c r="C62" s="38">
        <v>37.5</v>
      </c>
      <c r="D62" s="38"/>
      <c r="E62" s="38">
        <v>39.166666666666664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107</v>
      </c>
      <c r="C63" s="38">
        <v>20</v>
      </c>
      <c r="D63" s="38"/>
      <c r="E63" s="38">
        <v>34.166666666666664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108</v>
      </c>
      <c r="C64" s="38">
        <v>31.25</v>
      </c>
      <c r="D64" s="38"/>
      <c r="E64" s="38">
        <v>37.5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125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84.375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78.125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81.25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>
        <v>180415140001</v>
      </c>
      <c r="C11" s="38">
        <v>28.749999999999996</v>
      </c>
      <c r="D11" s="39">
        <f>COUNTIF(C11:C42,"&gt;="&amp;D10)</f>
        <v>27</v>
      </c>
      <c r="E11" s="38">
        <v>30</v>
      </c>
      <c r="F11" s="40">
        <f>COUNTIF(E11:E42,"&gt;="&amp;F10)</f>
        <v>25</v>
      </c>
      <c r="G11" s="41" t="s">
        <v>46</v>
      </c>
      <c r="H11" s="42">
        <v>3</v>
      </c>
      <c r="I11" s="4"/>
      <c r="J11" s="6"/>
      <c r="K11" s="42">
        <v>3</v>
      </c>
      <c r="L11" s="6"/>
      <c r="M11" s="6"/>
      <c r="N11" s="6"/>
      <c r="O11" s="6"/>
      <c r="P11" s="6">
        <v>3</v>
      </c>
      <c r="Q11" s="42">
        <v>3</v>
      </c>
      <c r="R11" s="42">
        <v>3</v>
      </c>
      <c r="S11" s="42">
        <v>3</v>
      </c>
      <c r="T11" s="6">
        <v>3</v>
      </c>
    </row>
    <row r="12" spans="1:32" ht="25" customHeight="1" x14ac:dyDescent="0.45">
      <c r="A12" s="15">
        <v>2</v>
      </c>
      <c r="B12" s="37">
        <v>180415140005</v>
      </c>
      <c r="C12" s="38">
        <v>40</v>
      </c>
      <c r="D12" s="43">
        <f>(D11/32)*100</f>
        <v>84.375</v>
      </c>
      <c r="E12" s="38">
        <v>37.5</v>
      </c>
      <c r="F12" s="44">
        <f>(F11/32)*100</f>
        <v>78.125</v>
      </c>
      <c r="G12" s="41" t="s">
        <v>47</v>
      </c>
      <c r="H12" s="42">
        <v>3</v>
      </c>
      <c r="I12" s="45">
        <v>3</v>
      </c>
      <c r="J12" s="6"/>
      <c r="K12" s="42">
        <v>2</v>
      </c>
      <c r="L12" s="6"/>
      <c r="M12" s="6"/>
      <c r="N12" s="6"/>
      <c r="O12" s="6"/>
      <c r="P12" s="6">
        <v>3</v>
      </c>
      <c r="Q12" s="42">
        <v>3</v>
      </c>
      <c r="R12" s="42">
        <v>3</v>
      </c>
      <c r="S12" s="42">
        <v>3</v>
      </c>
      <c r="T12" s="6">
        <v>3</v>
      </c>
    </row>
    <row r="13" spans="1:32" ht="25" customHeight="1" x14ac:dyDescent="0.45">
      <c r="A13" s="15">
        <v>3</v>
      </c>
      <c r="B13" s="37">
        <v>180415140007</v>
      </c>
      <c r="C13" s="38">
        <v>28.749999999999996</v>
      </c>
      <c r="D13" s="38"/>
      <c r="E13" s="38">
        <v>23.333333333333332</v>
      </c>
      <c r="F13" s="46"/>
      <c r="G13" s="41" t="s">
        <v>48</v>
      </c>
      <c r="H13" s="47"/>
      <c r="I13" s="48">
        <v>2</v>
      </c>
      <c r="J13" s="49"/>
      <c r="K13" s="49">
        <v>2</v>
      </c>
      <c r="L13" s="49"/>
      <c r="M13" s="49"/>
      <c r="N13" s="49"/>
      <c r="O13" s="49"/>
      <c r="P13" s="49">
        <v>3</v>
      </c>
      <c r="Q13" s="49">
        <v>3</v>
      </c>
      <c r="R13" s="49">
        <v>3</v>
      </c>
      <c r="S13" s="49">
        <v>3</v>
      </c>
      <c r="T13" s="49">
        <v>3</v>
      </c>
    </row>
    <row r="14" spans="1:32" ht="25" customHeight="1" x14ac:dyDescent="0.45">
      <c r="A14" s="15">
        <v>4</v>
      </c>
      <c r="B14" s="37">
        <v>180415140008</v>
      </c>
      <c r="C14" s="38">
        <v>41.25</v>
      </c>
      <c r="D14" s="38"/>
      <c r="E14" s="38">
        <v>46.666666666666664</v>
      </c>
      <c r="F14" s="46"/>
      <c r="G14" s="50" t="s">
        <v>49</v>
      </c>
      <c r="H14" s="47">
        <v>3</v>
      </c>
      <c r="I14" s="48">
        <v>3</v>
      </c>
      <c r="J14" s="49"/>
      <c r="K14" s="49">
        <v>3</v>
      </c>
      <c r="L14" s="49"/>
      <c r="M14" s="49"/>
      <c r="N14" s="49"/>
      <c r="O14" s="49"/>
      <c r="P14" s="49">
        <v>3</v>
      </c>
      <c r="Q14" s="49">
        <v>3</v>
      </c>
      <c r="R14" s="49">
        <v>3</v>
      </c>
      <c r="S14" s="49">
        <v>3</v>
      </c>
      <c r="T14" s="49">
        <v>3</v>
      </c>
    </row>
    <row r="15" spans="1:32" ht="25" customHeight="1" x14ac:dyDescent="0.45">
      <c r="A15" s="15">
        <v>5</v>
      </c>
      <c r="B15" s="37">
        <v>180415140009</v>
      </c>
      <c r="C15" s="38">
        <v>37.5</v>
      </c>
      <c r="D15" s="38"/>
      <c r="E15" s="38">
        <v>34.166666666666664</v>
      </c>
      <c r="F15" s="46"/>
      <c r="G15" s="50" t="s">
        <v>50</v>
      </c>
      <c r="H15" s="47">
        <v>3</v>
      </c>
      <c r="I15" s="48"/>
      <c r="J15" s="49"/>
      <c r="K15" s="49">
        <v>3</v>
      </c>
      <c r="L15" s="49"/>
      <c r="M15" s="49"/>
      <c r="N15" s="49"/>
      <c r="O15" s="49"/>
      <c r="P15" s="49">
        <v>3</v>
      </c>
      <c r="Q15" s="49">
        <v>3</v>
      </c>
      <c r="R15" s="49">
        <v>3</v>
      </c>
      <c r="S15" s="49">
        <v>3</v>
      </c>
      <c r="T15" s="49">
        <v>3</v>
      </c>
    </row>
    <row r="16" spans="1:32" ht="25" customHeight="1" x14ac:dyDescent="0.45">
      <c r="A16" s="15">
        <v>6</v>
      </c>
      <c r="B16" s="37">
        <v>180415140011</v>
      </c>
      <c r="C16" s="38">
        <v>23.75</v>
      </c>
      <c r="D16" s="38"/>
      <c r="E16" s="38">
        <v>17.5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>
        <v>180415140018</v>
      </c>
      <c r="C17" s="38">
        <v>22.5</v>
      </c>
      <c r="D17" s="38"/>
      <c r="E17" s="38">
        <v>18.333333333333332</v>
      </c>
      <c r="F17" s="46"/>
      <c r="G17" s="50" t="s">
        <v>51</v>
      </c>
      <c r="H17" s="47">
        <f>AVERAGE(H11:H16)</f>
        <v>3</v>
      </c>
      <c r="I17" s="47">
        <f t="shared" ref="I17:T17" si="0">AVERAGE(I11:I16)</f>
        <v>2.6666666666666665</v>
      </c>
      <c r="J17" s="47"/>
      <c r="K17" s="47"/>
      <c r="L17" s="47"/>
      <c r="M17" s="47"/>
      <c r="N17" s="47"/>
      <c r="O17" s="47"/>
      <c r="P17" s="47">
        <f t="shared" si="0"/>
        <v>3</v>
      </c>
      <c r="Q17" s="47">
        <f t="shared" si="0"/>
        <v>3</v>
      </c>
      <c r="R17" s="47">
        <f t="shared" si="0"/>
        <v>3</v>
      </c>
      <c r="S17" s="47">
        <f t="shared" si="0"/>
        <v>3</v>
      </c>
      <c r="T17" s="47">
        <f t="shared" si="0"/>
        <v>3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>
        <v>180415140019</v>
      </c>
      <c r="C18" s="38">
        <v>32.5</v>
      </c>
      <c r="D18" s="38"/>
      <c r="E18" s="38">
        <v>40</v>
      </c>
      <c r="F18" s="46"/>
      <c r="G18" s="51" t="s">
        <v>52</v>
      </c>
      <c r="H18" s="52">
        <f>(81.25*H17)/100</f>
        <v>2.4375</v>
      </c>
      <c r="I18" s="52">
        <f t="shared" ref="I18" si="1">(81.25*I17)/100</f>
        <v>2.1666666666666665</v>
      </c>
      <c r="J18" s="52"/>
      <c r="K18" s="52"/>
      <c r="L18" s="52"/>
      <c r="M18" s="52"/>
      <c r="N18" s="52"/>
      <c r="O18" s="52"/>
      <c r="P18" s="52">
        <f>(81.25*P17)/100</f>
        <v>2.4375</v>
      </c>
      <c r="Q18" s="52">
        <f>(81.25*Q17)/100</f>
        <v>2.4375</v>
      </c>
      <c r="R18" s="52">
        <f>(81.25*R17)/100</f>
        <v>2.4375</v>
      </c>
      <c r="S18" s="52">
        <f>(81.25*S17)/100</f>
        <v>2.4375</v>
      </c>
      <c r="T18" s="52">
        <f>(81.25*T17)/100</f>
        <v>2.4375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>
        <v>180415140020</v>
      </c>
      <c r="C19" s="38">
        <v>27.500000000000004</v>
      </c>
      <c r="D19" s="38"/>
      <c r="E19" s="38">
        <v>39.166666666666664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>
        <v>180415140023</v>
      </c>
      <c r="C20" s="38">
        <v>31.25</v>
      </c>
      <c r="D20" s="38"/>
      <c r="E20" s="38">
        <v>40.833333333333336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>
        <v>180415140024</v>
      </c>
      <c r="C21" s="38">
        <v>40</v>
      </c>
      <c r="D21" s="38"/>
      <c r="E21" s="38">
        <v>45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>
        <v>180415140025</v>
      </c>
      <c r="C22" s="38">
        <v>41.25</v>
      </c>
      <c r="D22" s="38"/>
      <c r="E22" s="38">
        <v>45.833333333333329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>
        <v>180415140026</v>
      </c>
      <c r="C23" s="38">
        <v>32.5</v>
      </c>
      <c r="D23" s="38"/>
      <c r="E23" s="38">
        <v>25.833333333333336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>
        <v>180415140027</v>
      </c>
      <c r="C24" s="38">
        <v>36.25</v>
      </c>
      <c r="D24" s="38"/>
      <c r="E24" s="38">
        <v>39.166666666666664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>
        <v>180415140029</v>
      </c>
      <c r="C25" s="38">
        <v>36.25</v>
      </c>
      <c r="D25" s="38"/>
      <c r="E25" s="38">
        <v>40.833333333333336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>
        <v>180415140030</v>
      </c>
      <c r="C26" s="38">
        <v>45</v>
      </c>
      <c r="D26" s="38"/>
      <c r="E26" s="38">
        <v>45.833333333333329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>
        <v>180415140031</v>
      </c>
      <c r="C27" s="38">
        <v>37.5</v>
      </c>
      <c r="D27" s="38"/>
      <c r="E27" s="38">
        <v>43.333333333333336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>
        <v>180415140035</v>
      </c>
      <c r="C28" s="59">
        <v>28.749999999999996</v>
      </c>
      <c r="D28" s="59"/>
      <c r="E28" s="59">
        <v>32.5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>
        <v>180415140036</v>
      </c>
      <c r="C29" s="38">
        <v>38.75</v>
      </c>
      <c r="D29" s="38"/>
      <c r="E29" s="38">
        <v>44.166666666666664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>
        <v>180415140037</v>
      </c>
      <c r="C30" s="38">
        <v>38.75</v>
      </c>
      <c r="D30" s="38"/>
      <c r="E30" s="38">
        <v>40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>
        <v>180415140038</v>
      </c>
      <c r="C31" s="38">
        <v>33.75</v>
      </c>
      <c r="D31" s="38"/>
      <c r="E31" s="38">
        <v>37.5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>
        <v>180415140042</v>
      </c>
      <c r="C32" s="38">
        <v>7.5</v>
      </c>
      <c r="D32" s="38"/>
      <c r="E32" s="38">
        <v>19.166666666666668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>
        <v>180415140043</v>
      </c>
      <c r="C33" s="38">
        <v>33.75</v>
      </c>
      <c r="D33" s="38"/>
      <c r="E33" s="38">
        <v>34.166666666666664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>
        <v>180415140044</v>
      </c>
      <c r="C34" s="38">
        <v>28.749999999999996</v>
      </c>
      <c r="D34" s="38"/>
      <c r="E34" s="38">
        <v>25.833333333333336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>
        <v>180415140045</v>
      </c>
      <c r="C35" s="38">
        <v>36.25</v>
      </c>
      <c r="D35" s="38"/>
      <c r="E35" s="38">
        <v>33.333333333333329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>
        <v>180415140049</v>
      </c>
      <c r="C36" s="38">
        <v>31.25</v>
      </c>
      <c r="D36" s="38"/>
      <c r="E36" s="38">
        <v>42.5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>
        <v>180415140050</v>
      </c>
      <c r="C37" s="38">
        <v>36.25</v>
      </c>
      <c r="D37" s="38"/>
      <c r="E37" s="38">
        <v>32.5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>
        <v>180415140051</v>
      </c>
      <c r="C38" s="38">
        <v>37.5</v>
      </c>
      <c r="D38" s="38"/>
      <c r="E38" s="38">
        <v>39.166666666666664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>
        <v>180415140052</v>
      </c>
      <c r="C39" s="38">
        <v>17.5</v>
      </c>
      <c r="D39" s="38"/>
      <c r="E39" s="38">
        <v>32.5</v>
      </c>
      <c r="F39" s="55"/>
    </row>
    <row r="40" spans="1:21" ht="25" customHeight="1" x14ac:dyDescent="0.45">
      <c r="A40" s="15">
        <v>30</v>
      </c>
      <c r="B40" s="37">
        <v>180415140053</v>
      </c>
      <c r="C40" s="38">
        <v>33.75</v>
      </c>
      <c r="D40" s="38"/>
      <c r="E40" s="38">
        <v>40.833333333333336</v>
      </c>
      <c r="F40" s="55"/>
    </row>
    <row r="41" spans="1:21" ht="25" customHeight="1" x14ac:dyDescent="0.45">
      <c r="A41" s="15">
        <v>31</v>
      </c>
      <c r="B41" s="37">
        <v>180415140055</v>
      </c>
      <c r="C41" s="38">
        <v>0</v>
      </c>
      <c r="D41" s="38"/>
      <c r="E41" s="38">
        <v>14.166666666666666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>
        <v>180415140056</v>
      </c>
      <c r="C42" s="38">
        <v>37.5</v>
      </c>
      <c r="D42" s="38"/>
      <c r="E42" s="38">
        <v>45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/>
      <c r="C43" s="38"/>
      <c r="D43" s="38"/>
      <c r="E43" s="38"/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/>
      <c r="C44" s="38"/>
      <c r="D44" s="38"/>
      <c r="E44" s="38"/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/>
      <c r="C45" s="38"/>
      <c r="D45" s="38"/>
      <c r="E45" s="38"/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/>
      <c r="C46" s="38"/>
      <c r="D46" s="38"/>
      <c r="E46" s="38"/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/>
      <c r="C47" s="38"/>
      <c r="D47" s="38"/>
      <c r="E47" s="38"/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/>
      <c r="C48" s="38"/>
      <c r="D48" s="38"/>
      <c r="E48" s="38"/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/>
      <c r="C49" s="38"/>
      <c r="D49" s="38"/>
      <c r="E49" s="38"/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/>
      <c r="C50" s="38"/>
      <c r="D50" s="38"/>
      <c r="E50" s="38"/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/>
      <c r="C51" s="38"/>
      <c r="D51" s="38"/>
      <c r="E51" s="38"/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/>
      <c r="C52" s="38"/>
      <c r="D52" s="38"/>
      <c r="E52" s="38"/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/>
      <c r="C53" s="38"/>
      <c r="D53" s="38"/>
      <c r="E53" s="38"/>
      <c r="F53" s="55"/>
    </row>
    <row r="54" spans="1:20" ht="25" customHeight="1" x14ac:dyDescent="0.45">
      <c r="A54" s="15">
        <v>44</v>
      </c>
      <c r="B54" s="37"/>
      <c r="C54" s="38"/>
      <c r="D54" s="38"/>
      <c r="E54" s="38"/>
      <c r="F54" s="55"/>
    </row>
    <row r="55" spans="1:20" ht="25" customHeight="1" x14ac:dyDescent="0.45">
      <c r="A55" s="15">
        <v>45</v>
      </c>
      <c r="B55" s="37"/>
      <c r="C55" s="59"/>
      <c r="D55" s="59"/>
      <c r="E55" s="59"/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/>
      <c r="C56" s="59"/>
      <c r="D56" s="59"/>
      <c r="E56" s="59"/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/>
      <c r="C57" s="38"/>
      <c r="D57" s="38"/>
      <c r="E57" s="38"/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/>
      <c r="C58" s="38"/>
      <c r="D58" s="38"/>
      <c r="E58" s="38"/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/>
      <c r="C59" s="38"/>
      <c r="D59" s="38"/>
      <c r="E59" s="38"/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/>
      <c r="C60" s="38"/>
      <c r="D60" s="38"/>
      <c r="E60" s="38"/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/>
      <c r="C61" s="38"/>
      <c r="D61" s="38"/>
      <c r="E61" s="38"/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126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88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46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67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>
        <v>180415140001</v>
      </c>
      <c r="C11" s="38">
        <v>32.5</v>
      </c>
      <c r="D11" s="39">
        <f>COUNTIF(C11:C60,"&gt;="&amp;D10)</f>
        <v>44</v>
      </c>
      <c r="E11" s="38">
        <v>0</v>
      </c>
      <c r="F11" s="40">
        <f>COUNTIF(E11:E60,"&gt;="&amp;F10)</f>
        <v>23</v>
      </c>
      <c r="G11" s="41" t="s">
        <v>46</v>
      </c>
      <c r="H11" s="42"/>
      <c r="I11" s="4">
        <v>3</v>
      </c>
      <c r="J11" s="6">
        <v>2</v>
      </c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32" ht="25" customHeight="1" x14ac:dyDescent="0.45">
      <c r="A12" s="15">
        <v>2</v>
      </c>
      <c r="B12" s="37">
        <v>180415140004</v>
      </c>
      <c r="C12" s="38">
        <v>46.25</v>
      </c>
      <c r="D12" s="43">
        <f>(D11/50)*100</f>
        <v>88</v>
      </c>
      <c r="E12" s="38">
        <v>0</v>
      </c>
      <c r="F12" s="44">
        <f>(F11/50)*100</f>
        <v>46</v>
      </c>
      <c r="G12" s="41" t="s">
        <v>47</v>
      </c>
      <c r="H12" s="42">
        <v>3</v>
      </c>
      <c r="I12" s="45"/>
      <c r="J12" s="6"/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32" ht="25" customHeight="1" x14ac:dyDescent="0.45">
      <c r="A13" s="15">
        <v>3</v>
      </c>
      <c r="B13" s="37">
        <v>180415140005</v>
      </c>
      <c r="C13" s="38">
        <v>40</v>
      </c>
      <c r="D13" s="38"/>
      <c r="E13" s="38">
        <v>36.666666666666664</v>
      </c>
      <c r="F13" s="46"/>
      <c r="G13" s="41" t="s">
        <v>48</v>
      </c>
      <c r="H13" s="47">
        <v>3</v>
      </c>
      <c r="I13" s="48"/>
      <c r="J13" s="49"/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/>
    </row>
    <row r="14" spans="1:32" ht="25" customHeight="1" x14ac:dyDescent="0.45">
      <c r="A14" s="15">
        <v>4</v>
      </c>
      <c r="B14" s="37">
        <v>180415140006</v>
      </c>
      <c r="C14" s="38">
        <v>30</v>
      </c>
      <c r="D14" s="38"/>
      <c r="E14" s="38">
        <v>0</v>
      </c>
      <c r="F14" s="46"/>
      <c r="G14" s="50" t="s">
        <v>49</v>
      </c>
      <c r="H14" s="47"/>
      <c r="I14" s="48">
        <v>2</v>
      </c>
      <c r="J14" s="49">
        <v>3</v>
      </c>
      <c r="K14" s="49"/>
      <c r="L14" s="49"/>
      <c r="M14" s="49"/>
      <c r="N14" s="49"/>
      <c r="O14" s="49"/>
      <c r="P14" s="49"/>
      <c r="Q14" s="49">
        <v>3</v>
      </c>
      <c r="R14" s="49">
        <v>3</v>
      </c>
      <c r="S14" s="49">
        <v>3</v>
      </c>
      <c r="T14" s="49"/>
    </row>
    <row r="15" spans="1:32" ht="25" customHeight="1" x14ac:dyDescent="0.45">
      <c r="A15" s="15">
        <v>5</v>
      </c>
      <c r="B15" s="37">
        <v>180415140007</v>
      </c>
      <c r="C15" s="38">
        <v>27.500000000000004</v>
      </c>
      <c r="D15" s="38"/>
      <c r="E15" s="38">
        <v>24.166666666666668</v>
      </c>
      <c r="F15" s="46"/>
      <c r="G15" s="50" t="s">
        <v>50</v>
      </c>
      <c r="H15" s="47"/>
      <c r="I15" s="48">
        <v>3</v>
      </c>
      <c r="J15" s="49">
        <v>3</v>
      </c>
      <c r="K15" s="49"/>
      <c r="L15" s="49"/>
      <c r="M15" s="49"/>
      <c r="N15" s="49"/>
      <c r="O15" s="49"/>
      <c r="P15" s="49"/>
      <c r="Q15" s="49">
        <v>3</v>
      </c>
      <c r="R15" s="49">
        <v>3</v>
      </c>
      <c r="S15" s="49">
        <v>3</v>
      </c>
      <c r="T15" s="49"/>
    </row>
    <row r="16" spans="1:32" ht="25" customHeight="1" x14ac:dyDescent="0.45">
      <c r="A16" s="15">
        <v>6</v>
      </c>
      <c r="B16" s="37">
        <v>180415140008</v>
      </c>
      <c r="C16" s="38">
        <v>42.5</v>
      </c>
      <c r="D16" s="38"/>
      <c r="E16" s="38">
        <v>45.833333333333329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>
        <v>180415140009</v>
      </c>
      <c r="C17" s="38">
        <v>36.25</v>
      </c>
      <c r="D17" s="38"/>
      <c r="E17" s="38">
        <v>39.166666666666664</v>
      </c>
      <c r="F17" s="46"/>
      <c r="G17" s="50" t="s">
        <v>51</v>
      </c>
      <c r="H17" s="47">
        <f>AVERAGE(H11:H16)</f>
        <v>3</v>
      </c>
      <c r="I17" s="47">
        <f t="shared" ref="I17:S17" si="0">AVERAGE(I11:I16)</f>
        <v>2.6666666666666665</v>
      </c>
      <c r="J17" s="47">
        <f t="shared" si="0"/>
        <v>2.6666666666666665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>
        <v>180415140011</v>
      </c>
      <c r="C18" s="38">
        <v>25</v>
      </c>
      <c r="D18" s="38"/>
      <c r="E18" s="38">
        <v>19.166666666666668</v>
      </c>
      <c r="F18" s="46"/>
      <c r="G18" s="51" t="s">
        <v>52</v>
      </c>
      <c r="H18" s="52">
        <f>(67*H17)/100</f>
        <v>2.0099999999999998</v>
      </c>
      <c r="I18" s="52">
        <f>(67*I17)/100</f>
        <v>1.7866666666666666</v>
      </c>
      <c r="J18" s="52">
        <f>(67*J17)/100</f>
        <v>1.7866666666666666</v>
      </c>
      <c r="K18" s="52"/>
      <c r="L18" s="52"/>
      <c r="M18" s="52"/>
      <c r="N18" s="52"/>
      <c r="O18" s="52"/>
      <c r="P18" s="52"/>
      <c r="Q18" s="52">
        <f>(67*Q17)/100</f>
        <v>2.0099999999999998</v>
      </c>
      <c r="R18" s="52">
        <f>(67*R17)/100</f>
        <v>2.0099999999999998</v>
      </c>
      <c r="S18" s="52">
        <f>(67*S17)/100</f>
        <v>2.0099999999999998</v>
      </c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>
        <v>180415140013</v>
      </c>
      <c r="C19" s="38">
        <v>31.25</v>
      </c>
      <c r="D19" s="38"/>
      <c r="E19" s="38">
        <v>0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>
        <v>180415140014</v>
      </c>
      <c r="C20" s="38">
        <v>42.5</v>
      </c>
      <c r="D20" s="38"/>
      <c r="E20" s="38">
        <v>0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>
        <v>180415140015</v>
      </c>
      <c r="C21" s="38">
        <v>40</v>
      </c>
      <c r="D21" s="38"/>
      <c r="E21" s="38">
        <v>0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>
        <v>180415140016</v>
      </c>
      <c r="C22" s="38">
        <v>37.5</v>
      </c>
      <c r="D22" s="38"/>
      <c r="E22" s="38">
        <v>0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>
        <v>180415140017</v>
      </c>
      <c r="C23" s="38">
        <v>46.25</v>
      </c>
      <c r="D23" s="38"/>
      <c r="E23" s="38">
        <v>0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>
        <v>180415140018</v>
      </c>
      <c r="C24" s="38">
        <v>27.500000000000004</v>
      </c>
      <c r="D24" s="38"/>
      <c r="E24" s="38">
        <v>0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>
        <v>180415140019</v>
      </c>
      <c r="C25" s="38">
        <v>30</v>
      </c>
      <c r="D25" s="38"/>
      <c r="E25" s="38">
        <v>32.5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>
        <v>180415140020</v>
      </c>
      <c r="C26" s="38">
        <v>31.25</v>
      </c>
      <c r="D26" s="38"/>
      <c r="E26" s="38">
        <v>26.666666666666668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>
        <v>180415140022</v>
      </c>
      <c r="C27" s="38">
        <v>33.75</v>
      </c>
      <c r="D27" s="38"/>
      <c r="E27" s="38">
        <v>0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>
        <v>180415140023</v>
      </c>
      <c r="C28" s="59">
        <v>31.25</v>
      </c>
      <c r="D28" s="59"/>
      <c r="E28" s="59">
        <v>35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>
        <v>180415140024</v>
      </c>
      <c r="C29" s="38">
        <v>41.25</v>
      </c>
      <c r="D29" s="38"/>
      <c r="E29" s="38">
        <v>42.5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>
        <v>180415140025</v>
      </c>
      <c r="C30" s="38">
        <v>43.75</v>
      </c>
      <c r="D30" s="38"/>
      <c r="E30" s="38">
        <v>49.166666666666664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>
        <v>180415140026</v>
      </c>
      <c r="C31" s="38">
        <v>27.500000000000004</v>
      </c>
      <c r="D31" s="38"/>
      <c r="E31" s="38">
        <v>35.833333333333336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>
        <v>180415140027</v>
      </c>
      <c r="C32" s="38">
        <v>30</v>
      </c>
      <c r="D32" s="38"/>
      <c r="E32" s="38">
        <v>40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>
        <v>180415140028</v>
      </c>
      <c r="C33" s="38">
        <v>25</v>
      </c>
      <c r="D33" s="38"/>
      <c r="E33" s="38">
        <v>0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>
        <v>180415140029</v>
      </c>
      <c r="C34" s="38">
        <v>38.75</v>
      </c>
      <c r="D34" s="38"/>
      <c r="E34" s="38">
        <v>40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>
        <v>180415140030</v>
      </c>
      <c r="C35" s="38">
        <v>47.5</v>
      </c>
      <c r="D35" s="38"/>
      <c r="E35" s="38">
        <v>46.666666666666664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>
        <v>180415140031</v>
      </c>
      <c r="C36" s="38">
        <v>46.25</v>
      </c>
      <c r="D36" s="38"/>
      <c r="E36" s="38">
        <v>46.666666666666664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>
        <v>180415140032</v>
      </c>
      <c r="C37" s="38">
        <v>35</v>
      </c>
      <c r="D37" s="38"/>
      <c r="E37" s="38">
        <v>0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>
        <v>180415140033</v>
      </c>
      <c r="C38" s="38">
        <v>46.25</v>
      </c>
      <c r="D38" s="38"/>
      <c r="E38" s="38">
        <v>0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>
        <v>180415140034</v>
      </c>
      <c r="C39" s="38">
        <v>27.500000000000004</v>
      </c>
      <c r="D39" s="38"/>
      <c r="E39" s="38">
        <v>0</v>
      </c>
      <c r="F39" s="55"/>
    </row>
    <row r="40" spans="1:21" ht="25" customHeight="1" x14ac:dyDescent="0.45">
      <c r="A40" s="15">
        <v>30</v>
      </c>
      <c r="B40" s="37">
        <v>180415140035</v>
      </c>
      <c r="C40" s="38">
        <v>22.5</v>
      </c>
      <c r="D40" s="38"/>
      <c r="E40" s="38">
        <v>18.333333333333332</v>
      </c>
      <c r="F40" s="55"/>
    </row>
    <row r="41" spans="1:21" ht="25" customHeight="1" x14ac:dyDescent="0.45">
      <c r="A41" s="15">
        <v>31</v>
      </c>
      <c r="B41" s="37">
        <v>180415140036</v>
      </c>
      <c r="C41" s="38">
        <v>40</v>
      </c>
      <c r="D41" s="38"/>
      <c r="E41" s="38">
        <v>42.5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>
        <v>180415140037</v>
      </c>
      <c r="C42" s="38">
        <v>40</v>
      </c>
      <c r="D42" s="38"/>
      <c r="E42" s="38">
        <v>41.666666666666671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>
        <v>180415140038</v>
      </c>
      <c r="C43" s="38">
        <v>31.25</v>
      </c>
      <c r="D43" s="38"/>
      <c r="E43" s="38">
        <v>30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>
        <v>180415140039</v>
      </c>
      <c r="C44" s="38">
        <v>33.75</v>
      </c>
      <c r="D44" s="38"/>
      <c r="E44" s="38">
        <v>0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>
        <v>180415140041</v>
      </c>
      <c r="C45" s="38">
        <v>38.75</v>
      </c>
      <c r="D45" s="38"/>
      <c r="E45" s="38">
        <v>0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>
        <v>180415140042</v>
      </c>
      <c r="C46" s="38">
        <v>25</v>
      </c>
      <c r="D46" s="38"/>
      <c r="E46" s="38">
        <v>20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>
        <v>180415140043</v>
      </c>
      <c r="C47" s="38">
        <v>38.75</v>
      </c>
      <c r="D47" s="38"/>
      <c r="E47" s="38">
        <v>40.833333333333336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>
        <v>180415140044</v>
      </c>
      <c r="C48" s="38">
        <v>31.25</v>
      </c>
      <c r="D48" s="38"/>
      <c r="E48" s="38">
        <v>23.333333333333332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>
        <v>180415140045</v>
      </c>
      <c r="C49" s="38">
        <v>37.5</v>
      </c>
      <c r="D49" s="38"/>
      <c r="E49" s="38">
        <v>40.833333333333336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>
        <v>180415140046</v>
      </c>
      <c r="C50" s="38">
        <v>40</v>
      </c>
      <c r="D50" s="38"/>
      <c r="E50" s="38">
        <v>0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>
        <v>180415140047</v>
      </c>
      <c r="C51" s="38">
        <v>33.75</v>
      </c>
      <c r="D51" s="38"/>
      <c r="E51" s="38">
        <v>0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>
        <v>180415140048</v>
      </c>
      <c r="C52" s="38">
        <v>32.5</v>
      </c>
      <c r="D52" s="38"/>
      <c r="E52" s="38">
        <v>0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>
        <v>180415140049</v>
      </c>
      <c r="C53" s="38">
        <v>38.75</v>
      </c>
      <c r="D53" s="38"/>
      <c r="E53" s="38">
        <v>43.333333333333336</v>
      </c>
      <c r="F53" s="55"/>
    </row>
    <row r="54" spans="1:20" ht="25" customHeight="1" x14ac:dyDescent="0.45">
      <c r="A54" s="15">
        <v>44</v>
      </c>
      <c r="B54" s="37">
        <v>180415140050</v>
      </c>
      <c r="C54" s="38">
        <v>37.5</v>
      </c>
      <c r="D54" s="38"/>
      <c r="E54" s="38">
        <v>35</v>
      </c>
      <c r="F54" s="55"/>
    </row>
    <row r="55" spans="1:20" ht="25" customHeight="1" x14ac:dyDescent="0.45">
      <c r="A55" s="15">
        <v>45</v>
      </c>
      <c r="B55" s="37">
        <v>180415140051</v>
      </c>
      <c r="C55" s="59">
        <v>40</v>
      </c>
      <c r="D55" s="59"/>
      <c r="E55" s="59">
        <v>42.5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>
        <v>180415140052</v>
      </c>
      <c r="C56" s="59">
        <v>25</v>
      </c>
      <c r="D56" s="59"/>
      <c r="E56" s="59">
        <v>30.833333333333336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>
        <v>180415140053</v>
      </c>
      <c r="C57" s="38">
        <v>36.25</v>
      </c>
      <c r="D57" s="38"/>
      <c r="E57" s="38">
        <v>41.666666666666671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>
        <v>180415140054</v>
      </c>
      <c r="C58" s="38">
        <v>41.25</v>
      </c>
      <c r="D58" s="38"/>
      <c r="E58" s="38">
        <v>0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>
        <v>180415140055</v>
      </c>
      <c r="C59" s="38">
        <v>25</v>
      </c>
      <c r="D59" s="38"/>
      <c r="E59" s="38">
        <v>0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>
        <v>180415140056</v>
      </c>
      <c r="C60" s="38">
        <v>35</v>
      </c>
      <c r="D60" s="38"/>
      <c r="E60" s="38">
        <v>41.666666666666671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/>
      <c r="C61" s="38"/>
      <c r="D61" s="38"/>
      <c r="E61" s="38"/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127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87.272727272727266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65.454545454545453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76.36363636363636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55</v>
      </c>
      <c r="C11" s="38">
        <v>30</v>
      </c>
      <c r="D11" s="39">
        <f>COUNTIF(C11:C65,"&gt;="&amp;D10)</f>
        <v>48</v>
      </c>
      <c r="E11" s="38">
        <v>26.666666666666668</v>
      </c>
      <c r="F11" s="40">
        <f>COUNTIF(E11:E65,"&gt;="&amp;F10)</f>
        <v>36</v>
      </c>
      <c r="G11" s="41" t="s">
        <v>46</v>
      </c>
      <c r="H11" s="42">
        <v>3</v>
      </c>
      <c r="I11" s="4"/>
      <c r="J11" s="6"/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32" ht="25" customHeight="1" x14ac:dyDescent="0.45">
      <c r="A12" s="15">
        <v>2</v>
      </c>
      <c r="B12" s="37" t="s">
        <v>56</v>
      </c>
      <c r="C12" s="38">
        <v>43.75</v>
      </c>
      <c r="D12" s="43">
        <f>(D11/55)*100</f>
        <v>87.272727272727266</v>
      </c>
      <c r="E12" s="38">
        <v>44.166666666666664</v>
      </c>
      <c r="F12" s="44">
        <f>(F11/55)*100</f>
        <v>65.454545454545453</v>
      </c>
      <c r="G12" s="41" t="s">
        <v>47</v>
      </c>
      <c r="H12" s="42"/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32" ht="25" customHeight="1" x14ac:dyDescent="0.45">
      <c r="A13" s="15">
        <v>3</v>
      </c>
      <c r="B13" s="37" t="s">
        <v>57</v>
      </c>
      <c r="C13" s="38">
        <v>43.75</v>
      </c>
      <c r="D13" s="38"/>
      <c r="E13" s="38">
        <v>40.833333333333336</v>
      </c>
      <c r="F13" s="46"/>
      <c r="G13" s="41" t="s">
        <v>48</v>
      </c>
      <c r="H13" s="47"/>
      <c r="I13" s="48">
        <v>3</v>
      </c>
      <c r="J13" s="49">
        <v>3</v>
      </c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/>
    </row>
    <row r="14" spans="1:32" ht="25" customHeight="1" x14ac:dyDescent="0.45">
      <c r="A14" s="15">
        <v>4</v>
      </c>
      <c r="B14" s="37" t="s">
        <v>58</v>
      </c>
      <c r="C14" s="38">
        <v>38.75</v>
      </c>
      <c r="D14" s="38"/>
      <c r="E14" s="38">
        <v>40</v>
      </c>
      <c r="F14" s="46"/>
      <c r="G14" s="50" t="s">
        <v>49</v>
      </c>
      <c r="H14" s="47">
        <v>3</v>
      </c>
      <c r="I14" s="48">
        <v>3</v>
      </c>
      <c r="J14" s="49">
        <v>2</v>
      </c>
      <c r="K14" s="49"/>
      <c r="L14" s="49"/>
      <c r="M14" s="49"/>
      <c r="N14" s="49"/>
      <c r="O14" s="49"/>
      <c r="P14" s="49"/>
      <c r="Q14" s="49">
        <v>3</v>
      </c>
      <c r="R14" s="49">
        <v>3</v>
      </c>
      <c r="S14" s="49">
        <v>3</v>
      </c>
      <c r="T14" s="49"/>
    </row>
    <row r="15" spans="1:32" ht="25" customHeight="1" x14ac:dyDescent="0.45">
      <c r="A15" s="15">
        <v>5</v>
      </c>
      <c r="B15" s="37" t="s">
        <v>59</v>
      </c>
      <c r="C15" s="38">
        <v>35</v>
      </c>
      <c r="D15" s="38"/>
      <c r="E15" s="38">
        <v>29.166666666666668</v>
      </c>
      <c r="F15" s="46"/>
      <c r="G15" s="50" t="s">
        <v>50</v>
      </c>
      <c r="H15" s="47">
        <v>2</v>
      </c>
      <c r="I15" s="48">
        <v>2</v>
      </c>
      <c r="J15" s="49">
        <v>3</v>
      </c>
      <c r="K15" s="49"/>
      <c r="L15" s="49"/>
      <c r="M15" s="49"/>
      <c r="N15" s="49"/>
      <c r="O15" s="49"/>
      <c r="P15" s="49"/>
      <c r="Q15" s="49">
        <v>3</v>
      </c>
      <c r="R15" s="49">
        <v>3</v>
      </c>
      <c r="S15" s="49">
        <v>3</v>
      </c>
      <c r="T15" s="49"/>
    </row>
    <row r="16" spans="1:32" ht="25" customHeight="1" x14ac:dyDescent="0.45">
      <c r="A16" s="15">
        <v>6</v>
      </c>
      <c r="B16" s="37" t="s">
        <v>60</v>
      </c>
      <c r="C16" s="38">
        <v>31.25</v>
      </c>
      <c r="D16" s="38"/>
      <c r="E16" s="38">
        <v>27.500000000000004</v>
      </c>
      <c r="F16" s="46"/>
      <c r="G16" s="50" t="s">
        <v>121</v>
      </c>
      <c r="H16" s="47">
        <v>3</v>
      </c>
      <c r="I16" s="48">
        <v>3</v>
      </c>
      <c r="J16" s="49">
        <v>2</v>
      </c>
      <c r="K16" s="49"/>
      <c r="L16" s="49"/>
      <c r="M16" s="49"/>
      <c r="N16" s="49"/>
      <c r="O16" s="49"/>
      <c r="P16" s="49"/>
      <c r="Q16" s="49">
        <v>3</v>
      </c>
      <c r="R16" s="49">
        <v>3</v>
      </c>
      <c r="S16" s="49">
        <v>3</v>
      </c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61</v>
      </c>
      <c r="C17" s="38">
        <v>35</v>
      </c>
      <c r="D17" s="38"/>
      <c r="E17" s="38">
        <v>41.666666666666671</v>
      </c>
      <c r="F17" s="46"/>
      <c r="G17" s="50" t="s">
        <v>51</v>
      </c>
      <c r="H17" s="47">
        <f>AVERAGE(H11:H16)</f>
        <v>2.75</v>
      </c>
      <c r="I17" s="47">
        <f t="shared" ref="I17:S17" si="0">AVERAGE(I11:I16)</f>
        <v>2.8</v>
      </c>
      <c r="J17" s="47">
        <f t="shared" si="0"/>
        <v>2.6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62</v>
      </c>
      <c r="C18" s="38">
        <v>36.25</v>
      </c>
      <c r="D18" s="38"/>
      <c r="E18" s="38">
        <v>30</v>
      </c>
      <c r="F18" s="46"/>
      <c r="G18" s="51" t="s">
        <v>52</v>
      </c>
      <c r="H18" s="52">
        <f>(76.36*H17)/100</f>
        <v>2.0998999999999999</v>
      </c>
      <c r="I18" s="52">
        <f t="shared" ref="I18:R18" si="1">(76.36*I17)/100</f>
        <v>2.13808</v>
      </c>
      <c r="J18" s="52">
        <f t="shared" si="1"/>
        <v>1.98536</v>
      </c>
      <c r="K18" s="52"/>
      <c r="L18" s="52"/>
      <c r="M18" s="52"/>
      <c r="N18" s="52"/>
      <c r="O18" s="52"/>
      <c r="P18" s="52"/>
      <c r="Q18" s="52">
        <f t="shared" si="1"/>
        <v>2.2907999999999999</v>
      </c>
      <c r="R18" s="52">
        <f t="shared" si="1"/>
        <v>2.2907999999999999</v>
      </c>
      <c r="S18" s="52">
        <f t="shared" ref="S18" si="2">(56.25*S17)/100</f>
        <v>1.6875</v>
      </c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63</v>
      </c>
      <c r="C19" s="38">
        <v>31.25</v>
      </c>
      <c r="D19" s="38"/>
      <c r="E19" s="38">
        <v>17.5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36.25</v>
      </c>
      <c r="D20" s="38"/>
      <c r="E20" s="38">
        <v>18.333333333333332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65</v>
      </c>
      <c r="C21" s="38">
        <v>27.500000000000004</v>
      </c>
      <c r="D21" s="38"/>
      <c r="E21" s="38">
        <v>12.5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66</v>
      </c>
      <c r="C22" s="38">
        <v>32.5</v>
      </c>
      <c r="D22" s="38"/>
      <c r="E22" s="38">
        <v>26.666666666666668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67</v>
      </c>
      <c r="C23" s="38">
        <v>33.75</v>
      </c>
      <c r="D23" s="38"/>
      <c r="E23" s="38">
        <v>39.166666666666664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68</v>
      </c>
      <c r="C24" s="38">
        <v>37.5</v>
      </c>
      <c r="D24" s="38"/>
      <c r="E24" s="38">
        <v>45.833333333333329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69</v>
      </c>
      <c r="C25" s="38">
        <v>36.25</v>
      </c>
      <c r="D25" s="38"/>
      <c r="E25" s="38">
        <v>27.500000000000004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70</v>
      </c>
      <c r="C26" s="38">
        <v>38.75</v>
      </c>
      <c r="D26" s="38"/>
      <c r="E26" s="38">
        <v>35.833333333333336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71</v>
      </c>
      <c r="C27" s="38">
        <v>33.75</v>
      </c>
      <c r="D27" s="38"/>
      <c r="E27" s="38">
        <v>30.833333333333336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72</v>
      </c>
      <c r="C28" s="59">
        <v>32.5</v>
      </c>
      <c r="D28" s="59"/>
      <c r="E28" s="59">
        <v>35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110</v>
      </c>
      <c r="C29" s="38">
        <v>27.500000000000004</v>
      </c>
      <c r="D29" s="38"/>
      <c r="E29" s="38">
        <v>25.833333333333336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73</v>
      </c>
      <c r="C30" s="38">
        <v>23.75</v>
      </c>
      <c r="D30" s="38"/>
      <c r="E30" s="38">
        <v>24.166666666666668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74</v>
      </c>
      <c r="C31" s="38">
        <v>28.749999999999996</v>
      </c>
      <c r="D31" s="38"/>
      <c r="E31" s="38">
        <v>35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75</v>
      </c>
      <c r="C32" s="38">
        <v>35</v>
      </c>
      <c r="D32" s="38"/>
      <c r="E32" s="38">
        <v>30.833333333333336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76</v>
      </c>
      <c r="C33" s="38">
        <v>38.75</v>
      </c>
      <c r="D33" s="38"/>
      <c r="E33" s="38">
        <v>32.5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77</v>
      </c>
      <c r="C34" s="38">
        <v>38.75</v>
      </c>
      <c r="D34" s="38"/>
      <c r="E34" s="38">
        <v>36.666666666666664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78</v>
      </c>
      <c r="C35" s="38">
        <v>32.5</v>
      </c>
      <c r="D35" s="38"/>
      <c r="E35" s="38">
        <v>19.166666666666668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79</v>
      </c>
      <c r="C36" s="38">
        <v>30</v>
      </c>
      <c r="D36" s="38"/>
      <c r="E36" s="38">
        <v>30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80</v>
      </c>
      <c r="C37" s="38">
        <v>20</v>
      </c>
      <c r="D37" s="38"/>
      <c r="E37" s="38">
        <v>4.1666666666666661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81</v>
      </c>
      <c r="C38" s="38">
        <v>37.5</v>
      </c>
      <c r="D38" s="38"/>
      <c r="E38" s="38">
        <v>32.5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82</v>
      </c>
      <c r="C39" s="38">
        <v>40</v>
      </c>
      <c r="D39" s="38"/>
      <c r="E39" s="38">
        <v>42.5</v>
      </c>
      <c r="F39" s="55"/>
    </row>
    <row r="40" spans="1:21" ht="25" customHeight="1" x14ac:dyDescent="0.45">
      <c r="A40" s="15">
        <v>30</v>
      </c>
      <c r="B40" s="37" t="s">
        <v>83</v>
      </c>
      <c r="C40" s="38">
        <v>36.25</v>
      </c>
      <c r="D40" s="38"/>
      <c r="E40" s="38">
        <v>44.166666666666664</v>
      </c>
      <c r="F40" s="55"/>
    </row>
    <row r="41" spans="1:21" ht="25" customHeight="1" x14ac:dyDescent="0.45">
      <c r="A41" s="15">
        <v>31</v>
      </c>
      <c r="B41" s="37" t="s">
        <v>84</v>
      </c>
      <c r="C41" s="38">
        <v>35</v>
      </c>
      <c r="D41" s="38"/>
      <c r="E41" s="38">
        <v>40.833333333333336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85</v>
      </c>
      <c r="C42" s="38">
        <v>40</v>
      </c>
      <c r="D42" s="38"/>
      <c r="E42" s="38">
        <v>41.666666666666671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86</v>
      </c>
      <c r="C43" s="38">
        <v>28.749999999999996</v>
      </c>
      <c r="D43" s="38"/>
      <c r="E43" s="38">
        <v>31.666666666666664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87</v>
      </c>
      <c r="C44" s="38">
        <v>20</v>
      </c>
      <c r="D44" s="38"/>
      <c r="E44" s="38">
        <v>9.1666666666666661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88</v>
      </c>
      <c r="C45" s="38">
        <v>40</v>
      </c>
      <c r="D45" s="38"/>
      <c r="E45" s="38">
        <v>32.5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89</v>
      </c>
      <c r="C46" s="38">
        <v>40</v>
      </c>
      <c r="D46" s="38"/>
      <c r="E46" s="38">
        <v>32.5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90</v>
      </c>
      <c r="C47" s="38">
        <v>26.25</v>
      </c>
      <c r="D47" s="38"/>
      <c r="E47" s="38">
        <v>35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91</v>
      </c>
      <c r="C48" s="38">
        <v>33.75</v>
      </c>
      <c r="D48" s="38"/>
      <c r="E48" s="38">
        <v>35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92</v>
      </c>
      <c r="C49" s="38">
        <v>31.25</v>
      </c>
      <c r="D49" s="38"/>
      <c r="E49" s="38">
        <v>25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93</v>
      </c>
      <c r="C50" s="38">
        <v>38.75</v>
      </c>
      <c r="D50" s="38"/>
      <c r="E50" s="38">
        <v>37.5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94</v>
      </c>
      <c r="C51" s="38">
        <v>20</v>
      </c>
      <c r="D51" s="38"/>
      <c r="E51" s="38">
        <v>20.833333333333336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95</v>
      </c>
      <c r="C52" s="38">
        <v>31.25</v>
      </c>
      <c r="D52" s="38"/>
      <c r="E52" s="38">
        <v>19.166666666666668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96</v>
      </c>
      <c r="C53" s="38">
        <v>27.500000000000004</v>
      </c>
      <c r="D53" s="38"/>
      <c r="E53" s="38">
        <v>29.166666666666668</v>
      </c>
      <c r="F53" s="55"/>
    </row>
    <row r="54" spans="1:20" ht="25" customHeight="1" x14ac:dyDescent="0.45">
      <c r="A54" s="15">
        <v>44</v>
      </c>
      <c r="B54" s="37" t="s">
        <v>97</v>
      </c>
      <c r="C54" s="38">
        <v>37.5</v>
      </c>
      <c r="D54" s="38"/>
      <c r="E54" s="38">
        <v>19.166666666666668</v>
      </c>
      <c r="F54" s="55"/>
    </row>
    <row r="55" spans="1:20" ht="25" customHeight="1" x14ac:dyDescent="0.45">
      <c r="A55" s="15">
        <v>45</v>
      </c>
      <c r="B55" s="37" t="s">
        <v>98</v>
      </c>
      <c r="C55" s="59">
        <v>40</v>
      </c>
      <c r="D55" s="59"/>
      <c r="E55" s="59">
        <v>29.166666666666668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99</v>
      </c>
      <c r="C56" s="59">
        <v>35</v>
      </c>
      <c r="D56" s="59"/>
      <c r="E56" s="59">
        <v>26.666666666666668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100</v>
      </c>
      <c r="C57" s="38">
        <v>30</v>
      </c>
      <c r="D57" s="38"/>
      <c r="E57" s="38">
        <v>23.333333333333332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101</v>
      </c>
      <c r="C58" s="38">
        <v>33.75</v>
      </c>
      <c r="D58" s="38"/>
      <c r="E58" s="38">
        <v>33.333333333333329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102</v>
      </c>
      <c r="C59" s="38">
        <v>30</v>
      </c>
      <c r="D59" s="38"/>
      <c r="E59" s="38">
        <v>19.166666666666668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103</v>
      </c>
      <c r="C60" s="38">
        <v>35</v>
      </c>
      <c r="D60" s="38"/>
      <c r="E60" s="38">
        <v>33.333333333333329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104</v>
      </c>
      <c r="C61" s="38">
        <v>25</v>
      </c>
      <c r="D61" s="38"/>
      <c r="E61" s="38">
        <v>6.666666666666667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105</v>
      </c>
      <c r="C62" s="38">
        <v>28.749999999999996</v>
      </c>
      <c r="D62" s="38"/>
      <c r="E62" s="38">
        <v>38.333333333333336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106</v>
      </c>
      <c r="C63" s="38">
        <v>33.75</v>
      </c>
      <c r="D63" s="38"/>
      <c r="E63" s="38">
        <v>30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107</v>
      </c>
      <c r="C64" s="38">
        <v>20</v>
      </c>
      <c r="D64" s="38"/>
      <c r="E64" s="38">
        <v>17.5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 t="s">
        <v>108</v>
      </c>
      <c r="C65" s="38">
        <v>35</v>
      </c>
      <c r="D65" s="38"/>
      <c r="E65" s="38">
        <v>34.166666666666664</v>
      </c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128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98.113207547169807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45.283018867924532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71.698113207547166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55</v>
      </c>
      <c r="C11" s="38">
        <v>41.25</v>
      </c>
      <c r="D11" s="39">
        <f>COUNTIF(C11:C63,"&gt;="&amp;D10)</f>
        <v>52</v>
      </c>
      <c r="E11" s="38">
        <v>25.833333333333336</v>
      </c>
      <c r="F11" s="40">
        <f>COUNTIF(E11:E63,"&gt;="&amp;F10)</f>
        <v>24</v>
      </c>
      <c r="G11" s="41" t="s">
        <v>46</v>
      </c>
      <c r="H11" s="42">
        <v>3</v>
      </c>
      <c r="I11" s="4">
        <v>3</v>
      </c>
      <c r="J11" s="6">
        <v>3</v>
      </c>
      <c r="K11" s="42">
        <v>2</v>
      </c>
      <c r="L11" s="6">
        <v>2</v>
      </c>
      <c r="M11" s="6"/>
      <c r="N11" s="6"/>
      <c r="O11" s="6"/>
      <c r="P11" s="6">
        <v>3</v>
      </c>
      <c r="Q11" s="42">
        <v>3</v>
      </c>
      <c r="R11" s="42">
        <v>3</v>
      </c>
      <c r="S11" s="42">
        <v>3</v>
      </c>
      <c r="T11" s="6">
        <v>3</v>
      </c>
    </row>
    <row r="12" spans="1:32" ht="25" customHeight="1" x14ac:dyDescent="0.45">
      <c r="A12" s="15">
        <v>2</v>
      </c>
      <c r="B12" s="37" t="s">
        <v>56</v>
      </c>
      <c r="C12" s="38">
        <v>45</v>
      </c>
      <c r="D12" s="43">
        <f>(D11/53)*100</f>
        <v>98.113207547169807</v>
      </c>
      <c r="E12" s="38">
        <v>37.5</v>
      </c>
      <c r="F12" s="44">
        <f>(F11/53)*100</f>
        <v>45.283018867924532</v>
      </c>
      <c r="G12" s="41" t="s">
        <v>47</v>
      </c>
      <c r="H12" s="42">
        <v>3</v>
      </c>
      <c r="I12" s="45">
        <v>3</v>
      </c>
      <c r="J12" s="6">
        <v>3</v>
      </c>
      <c r="K12" s="42">
        <v>3</v>
      </c>
      <c r="L12" s="6">
        <v>3</v>
      </c>
      <c r="M12" s="6"/>
      <c r="N12" s="6"/>
      <c r="O12" s="6"/>
      <c r="P12" s="6">
        <v>3</v>
      </c>
      <c r="Q12" s="42">
        <v>3</v>
      </c>
      <c r="R12" s="42">
        <v>3</v>
      </c>
      <c r="S12" s="42">
        <v>3</v>
      </c>
      <c r="T12" s="6">
        <v>3</v>
      </c>
    </row>
    <row r="13" spans="1:32" ht="25" customHeight="1" x14ac:dyDescent="0.45">
      <c r="A13" s="15">
        <v>3</v>
      </c>
      <c r="B13" s="37" t="s">
        <v>57</v>
      </c>
      <c r="C13" s="38">
        <v>45</v>
      </c>
      <c r="D13" s="38"/>
      <c r="E13" s="38">
        <v>29.166666666666668</v>
      </c>
      <c r="F13" s="46"/>
      <c r="G13" s="41" t="s">
        <v>48</v>
      </c>
      <c r="H13" s="47">
        <v>3</v>
      </c>
      <c r="I13" s="48">
        <v>3</v>
      </c>
      <c r="J13" s="49">
        <v>3</v>
      </c>
      <c r="K13" s="49">
        <v>3</v>
      </c>
      <c r="L13" s="49">
        <v>3</v>
      </c>
      <c r="M13" s="49"/>
      <c r="N13" s="49"/>
      <c r="O13" s="49"/>
      <c r="P13" s="49">
        <v>3</v>
      </c>
      <c r="Q13" s="49">
        <v>3</v>
      </c>
      <c r="R13" s="49">
        <v>3</v>
      </c>
      <c r="S13" s="49">
        <v>3</v>
      </c>
      <c r="T13" s="49">
        <v>3</v>
      </c>
    </row>
    <row r="14" spans="1:32" ht="25" customHeight="1" x14ac:dyDescent="0.45">
      <c r="A14" s="15">
        <v>4</v>
      </c>
      <c r="B14" s="37" t="s">
        <v>58</v>
      </c>
      <c r="C14" s="38">
        <v>46.25</v>
      </c>
      <c r="D14" s="38"/>
      <c r="E14" s="38">
        <v>34.166666666666664</v>
      </c>
      <c r="F14" s="46"/>
      <c r="G14" s="50" t="s">
        <v>49</v>
      </c>
      <c r="H14" s="47">
        <v>3</v>
      </c>
      <c r="I14" s="48">
        <v>3</v>
      </c>
      <c r="J14" s="49">
        <v>3</v>
      </c>
      <c r="K14" s="49">
        <v>3</v>
      </c>
      <c r="L14" s="49">
        <v>3</v>
      </c>
      <c r="M14" s="49"/>
      <c r="N14" s="49"/>
      <c r="O14" s="49"/>
      <c r="P14" s="49">
        <v>3</v>
      </c>
      <c r="Q14" s="49">
        <v>3</v>
      </c>
      <c r="R14" s="49">
        <v>3</v>
      </c>
      <c r="S14" s="49">
        <v>3</v>
      </c>
      <c r="T14" s="49">
        <v>3</v>
      </c>
    </row>
    <row r="15" spans="1:32" ht="25" customHeight="1" x14ac:dyDescent="0.45">
      <c r="A15" s="15">
        <v>5</v>
      </c>
      <c r="B15" s="37" t="s">
        <v>59</v>
      </c>
      <c r="C15" s="38">
        <v>37.5</v>
      </c>
      <c r="D15" s="38"/>
      <c r="E15" s="38">
        <v>16.666666666666664</v>
      </c>
      <c r="F15" s="46"/>
      <c r="G15" s="50" t="s">
        <v>50</v>
      </c>
      <c r="H15" s="47">
        <v>3</v>
      </c>
      <c r="I15" s="48">
        <v>3</v>
      </c>
      <c r="J15" s="49">
        <v>3</v>
      </c>
      <c r="K15" s="49">
        <v>2</v>
      </c>
      <c r="L15" s="49">
        <v>2</v>
      </c>
      <c r="M15" s="49"/>
      <c r="N15" s="49"/>
      <c r="O15" s="49"/>
      <c r="P15" s="49">
        <v>3</v>
      </c>
      <c r="Q15" s="49">
        <v>3</v>
      </c>
      <c r="R15" s="49">
        <v>3</v>
      </c>
      <c r="S15" s="49">
        <v>3</v>
      </c>
      <c r="T15" s="49">
        <v>3</v>
      </c>
    </row>
    <row r="16" spans="1:32" ht="25" customHeight="1" x14ac:dyDescent="0.45">
      <c r="A16" s="15">
        <v>6</v>
      </c>
      <c r="B16" s="37" t="s">
        <v>60</v>
      </c>
      <c r="C16" s="38">
        <v>37.5</v>
      </c>
      <c r="D16" s="38"/>
      <c r="E16" s="38">
        <v>26.666666666666668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61</v>
      </c>
      <c r="C17" s="38">
        <v>45</v>
      </c>
      <c r="D17" s="38"/>
      <c r="E17" s="38">
        <v>37.5</v>
      </c>
      <c r="F17" s="46"/>
      <c r="G17" s="50" t="s">
        <v>51</v>
      </c>
      <c r="H17" s="47">
        <f>AVERAGE(H11:H16)</f>
        <v>3</v>
      </c>
      <c r="I17" s="47">
        <f t="shared" ref="I17:T17" si="0">AVERAGE(I11:I16)</f>
        <v>3</v>
      </c>
      <c r="J17" s="47">
        <f t="shared" si="0"/>
        <v>3</v>
      </c>
      <c r="K17" s="47">
        <f t="shared" si="0"/>
        <v>2.6</v>
      </c>
      <c r="L17" s="47">
        <f t="shared" si="0"/>
        <v>2.6</v>
      </c>
      <c r="M17" s="47"/>
      <c r="N17" s="47"/>
      <c r="O17" s="47"/>
      <c r="P17" s="47">
        <f t="shared" si="0"/>
        <v>3</v>
      </c>
      <c r="Q17" s="47">
        <f t="shared" si="0"/>
        <v>3</v>
      </c>
      <c r="R17" s="47">
        <f t="shared" si="0"/>
        <v>3</v>
      </c>
      <c r="S17" s="47">
        <f t="shared" si="0"/>
        <v>3</v>
      </c>
      <c r="T17" s="47">
        <f t="shared" si="0"/>
        <v>3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62</v>
      </c>
      <c r="C18" s="38">
        <v>37.5</v>
      </c>
      <c r="D18" s="38"/>
      <c r="E18" s="38">
        <v>20.833333333333336</v>
      </c>
      <c r="F18" s="46"/>
      <c r="G18" s="51" t="s">
        <v>52</v>
      </c>
      <c r="H18" s="52">
        <f>(71.7*H17)/100</f>
        <v>2.1510000000000002</v>
      </c>
      <c r="I18" s="52">
        <f t="shared" ref="I18:T18" si="1">(71.7*I17)/100</f>
        <v>2.1510000000000002</v>
      </c>
      <c r="J18" s="52">
        <f t="shared" si="1"/>
        <v>2.1510000000000002</v>
      </c>
      <c r="K18" s="52">
        <f t="shared" si="1"/>
        <v>1.8642000000000001</v>
      </c>
      <c r="L18" s="52">
        <f t="shared" si="1"/>
        <v>1.8642000000000001</v>
      </c>
      <c r="M18" s="52"/>
      <c r="N18" s="52"/>
      <c r="O18" s="52"/>
      <c r="P18" s="52">
        <f t="shared" si="1"/>
        <v>2.1510000000000002</v>
      </c>
      <c r="Q18" s="52">
        <f t="shared" si="1"/>
        <v>2.1510000000000002</v>
      </c>
      <c r="R18" s="52">
        <f t="shared" si="1"/>
        <v>2.1510000000000002</v>
      </c>
      <c r="S18" s="52">
        <f t="shared" si="1"/>
        <v>2.1510000000000002</v>
      </c>
      <c r="T18" s="52">
        <f t="shared" si="1"/>
        <v>2.1510000000000002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64</v>
      </c>
      <c r="C19" s="38">
        <v>28.749999999999996</v>
      </c>
      <c r="D19" s="38"/>
      <c r="E19" s="38">
        <v>17.5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65</v>
      </c>
      <c r="C20" s="38">
        <v>37.5</v>
      </c>
      <c r="D20" s="38"/>
      <c r="E20" s="38">
        <v>24.166666666666668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36.25</v>
      </c>
      <c r="D21" s="38"/>
      <c r="E21" s="38">
        <v>24.166666666666668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42.5</v>
      </c>
      <c r="D22" s="38"/>
      <c r="E22" s="38">
        <v>24.166666666666668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45</v>
      </c>
      <c r="D23" s="38"/>
      <c r="E23" s="38">
        <v>33.333333333333329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42.5</v>
      </c>
      <c r="D24" s="38"/>
      <c r="E24" s="38">
        <v>21.666666666666668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43.75</v>
      </c>
      <c r="D25" s="38"/>
      <c r="E25" s="38">
        <v>24.166666666666668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36.25</v>
      </c>
      <c r="D26" s="38"/>
      <c r="E26" s="38">
        <v>12.5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40</v>
      </c>
      <c r="D27" s="38"/>
      <c r="E27" s="38">
        <v>19.166666666666668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110</v>
      </c>
      <c r="C28" s="59">
        <v>33.75</v>
      </c>
      <c r="D28" s="59"/>
      <c r="E28" s="59">
        <v>2.5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73</v>
      </c>
      <c r="C29" s="38">
        <v>20</v>
      </c>
      <c r="D29" s="38"/>
      <c r="E29" s="38">
        <v>22.5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74</v>
      </c>
      <c r="C30" s="38">
        <v>31.25</v>
      </c>
      <c r="D30" s="38"/>
      <c r="E30" s="38">
        <v>24.166666666666668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75</v>
      </c>
      <c r="C31" s="38">
        <v>35</v>
      </c>
      <c r="D31" s="38"/>
      <c r="E31" s="38">
        <v>26.666666666666668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76</v>
      </c>
      <c r="C32" s="38">
        <v>43.75</v>
      </c>
      <c r="D32" s="38"/>
      <c r="E32" s="38">
        <v>30.833333333333336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47.5</v>
      </c>
      <c r="D33" s="38"/>
      <c r="E33" s="38">
        <v>33.333333333333329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38.75</v>
      </c>
      <c r="D34" s="38"/>
      <c r="E34" s="38">
        <v>14.166666666666666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36.25</v>
      </c>
      <c r="D35" s="38"/>
      <c r="E35" s="38">
        <v>20.833333333333336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28.749999999999996</v>
      </c>
      <c r="D36" s="38"/>
      <c r="E36" s="38">
        <v>7.5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43.75</v>
      </c>
      <c r="D37" s="38"/>
      <c r="E37" s="38">
        <v>34.166666666666664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47.5</v>
      </c>
      <c r="D38" s="38"/>
      <c r="E38" s="38">
        <v>40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40</v>
      </c>
      <c r="D39" s="38"/>
      <c r="E39" s="38">
        <v>34.166666666666664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40</v>
      </c>
      <c r="D40" s="38"/>
      <c r="E40" s="38">
        <v>29.166666666666668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46.25</v>
      </c>
      <c r="D41" s="38"/>
      <c r="E41" s="38">
        <v>37.5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35</v>
      </c>
      <c r="D42" s="38"/>
      <c r="E42" s="38">
        <v>10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37.5</v>
      </c>
      <c r="D43" s="38"/>
      <c r="E43" s="38">
        <v>24.166666666666668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46.25</v>
      </c>
      <c r="D44" s="38"/>
      <c r="E44" s="38">
        <v>40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47.5</v>
      </c>
      <c r="D45" s="38"/>
      <c r="E45" s="38">
        <v>36.666666666666664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45</v>
      </c>
      <c r="D46" s="38"/>
      <c r="E46" s="38">
        <v>25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38.75</v>
      </c>
      <c r="D47" s="38"/>
      <c r="E47" s="38">
        <v>28.333333333333332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93</v>
      </c>
      <c r="C48" s="38">
        <v>45</v>
      </c>
      <c r="D48" s="38"/>
      <c r="E48" s="38">
        <v>29.166666666666668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94</v>
      </c>
      <c r="C49" s="38">
        <v>30</v>
      </c>
      <c r="D49" s="38"/>
      <c r="E49" s="38">
        <v>15.833333333333332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95</v>
      </c>
      <c r="C50" s="38">
        <v>37.5</v>
      </c>
      <c r="D50" s="38"/>
      <c r="E50" s="38">
        <v>21.666666666666668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96</v>
      </c>
      <c r="C51" s="38">
        <v>42.5</v>
      </c>
      <c r="D51" s="38"/>
      <c r="E51" s="38">
        <v>18.333333333333332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97</v>
      </c>
      <c r="C52" s="38">
        <v>42.5</v>
      </c>
      <c r="D52" s="38"/>
      <c r="E52" s="38">
        <v>17.5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98</v>
      </c>
      <c r="C53" s="38">
        <v>38.75</v>
      </c>
      <c r="D53" s="38"/>
      <c r="E53" s="38">
        <v>29.166666666666668</v>
      </c>
      <c r="F53" s="55"/>
    </row>
    <row r="54" spans="1:20" ht="25" customHeight="1" x14ac:dyDescent="0.45">
      <c r="A54" s="15">
        <v>44</v>
      </c>
      <c r="B54" s="37" t="s">
        <v>99</v>
      </c>
      <c r="C54" s="38">
        <v>36.25</v>
      </c>
      <c r="D54" s="38"/>
      <c r="E54" s="38">
        <v>30.833333333333336</v>
      </c>
      <c r="F54" s="55"/>
    </row>
    <row r="55" spans="1:20" ht="25" customHeight="1" x14ac:dyDescent="0.45">
      <c r="A55" s="15">
        <v>45</v>
      </c>
      <c r="B55" s="37" t="s">
        <v>100</v>
      </c>
      <c r="C55" s="59">
        <v>31.25</v>
      </c>
      <c r="D55" s="59"/>
      <c r="E55" s="59">
        <v>20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101</v>
      </c>
      <c r="C56" s="59">
        <v>42.5</v>
      </c>
      <c r="D56" s="59"/>
      <c r="E56" s="59">
        <v>32.5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102</v>
      </c>
      <c r="C57" s="38">
        <v>41.25</v>
      </c>
      <c r="D57" s="38"/>
      <c r="E57" s="38">
        <v>29.166666666666668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103</v>
      </c>
      <c r="C58" s="38">
        <v>35</v>
      </c>
      <c r="D58" s="38"/>
      <c r="E58" s="38">
        <v>30.833333333333336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104</v>
      </c>
      <c r="C59" s="38">
        <v>27.500000000000004</v>
      </c>
      <c r="D59" s="38"/>
      <c r="E59" s="38">
        <v>30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105</v>
      </c>
      <c r="C60" s="38">
        <v>43.75</v>
      </c>
      <c r="D60" s="38"/>
      <c r="E60" s="38">
        <v>30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106</v>
      </c>
      <c r="C61" s="38">
        <v>45</v>
      </c>
      <c r="D61" s="38"/>
      <c r="E61" s="38">
        <v>26.666666666666668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107</v>
      </c>
      <c r="C62" s="38">
        <v>40</v>
      </c>
      <c r="D62" s="38"/>
      <c r="E62" s="38">
        <v>14.166666666666666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108</v>
      </c>
      <c r="C63" s="38">
        <v>36.25</v>
      </c>
      <c r="D63" s="38"/>
      <c r="E63" s="38">
        <v>27.500000000000004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129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93.75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29.166666666666668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61.458333333333336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32.5</v>
      </c>
      <c r="D11" s="39">
        <f>COUNTIF(C11:C58,"&gt;="&amp;D10)</f>
        <v>45</v>
      </c>
      <c r="E11" s="38">
        <v>15.833333333333332</v>
      </c>
      <c r="F11" s="40">
        <f>COUNTIF(E11:E58,"&gt;="&amp;F10)</f>
        <v>14</v>
      </c>
      <c r="G11" s="41" t="s">
        <v>46</v>
      </c>
      <c r="H11" s="42">
        <v>3</v>
      </c>
      <c r="I11" s="4"/>
      <c r="J11" s="6"/>
      <c r="K11" s="42"/>
      <c r="L11" s="6"/>
      <c r="M11" s="6"/>
      <c r="N11" s="6"/>
      <c r="O11" s="6"/>
      <c r="P11" s="6">
        <v>3</v>
      </c>
      <c r="Q11" s="42">
        <v>3</v>
      </c>
      <c r="R11" s="42">
        <v>3</v>
      </c>
      <c r="S11" s="42">
        <v>3</v>
      </c>
      <c r="T11" s="6">
        <v>3</v>
      </c>
    </row>
    <row r="12" spans="1:32" ht="25" customHeight="1" x14ac:dyDescent="0.45">
      <c r="A12" s="15">
        <v>2</v>
      </c>
      <c r="B12" s="37" t="s">
        <v>55</v>
      </c>
      <c r="C12" s="38">
        <v>43.75</v>
      </c>
      <c r="D12" s="43">
        <f>(D11/48)*100</f>
        <v>93.75</v>
      </c>
      <c r="E12" s="38">
        <v>25.833333333333336</v>
      </c>
      <c r="F12" s="44">
        <f>(F11/48)*100</f>
        <v>29.166666666666668</v>
      </c>
      <c r="G12" s="41" t="s">
        <v>47</v>
      </c>
      <c r="H12" s="42">
        <v>3</v>
      </c>
      <c r="I12" s="45"/>
      <c r="J12" s="6">
        <v>3</v>
      </c>
      <c r="K12" s="42"/>
      <c r="L12" s="6">
        <v>3</v>
      </c>
      <c r="M12" s="6"/>
      <c r="N12" s="6"/>
      <c r="O12" s="6"/>
      <c r="P12" s="6">
        <v>3</v>
      </c>
      <c r="Q12" s="42">
        <v>3</v>
      </c>
      <c r="R12" s="42">
        <v>3</v>
      </c>
      <c r="S12" s="42">
        <v>3</v>
      </c>
      <c r="T12" s="6">
        <v>3</v>
      </c>
    </row>
    <row r="13" spans="1:32" ht="25" customHeight="1" x14ac:dyDescent="0.45">
      <c r="A13" s="15">
        <v>3</v>
      </c>
      <c r="B13" s="37" t="s">
        <v>56</v>
      </c>
      <c r="C13" s="38">
        <v>47.5</v>
      </c>
      <c r="D13" s="38"/>
      <c r="E13" s="38">
        <v>35</v>
      </c>
      <c r="F13" s="46"/>
      <c r="G13" s="41" t="s">
        <v>48</v>
      </c>
      <c r="H13" s="47">
        <v>3</v>
      </c>
      <c r="I13" s="48"/>
      <c r="J13" s="49">
        <v>3</v>
      </c>
      <c r="K13" s="49"/>
      <c r="L13" s="49">
        <v>3</v>
      </c>
      <c r="M13" s="49"/>
      <c r="N13" s="49"/>
      <c r="O13" s="49"/>
      <c r="P13" s="49">
        <v>3</v>
      </c>
      <c r="Q13" s="49">
        <v>3</v>
      </c>
      <c r="R13" s="49">
        <v>3</v>
      </c>
      <c r="S13" s="49">
        <v>3</v>
      </c>
      <c r="T13" s="49">
        <v>3</v>
      </c>
    </row>
    <row r="14" spans="1:32" ht="25" customHeight="1" x14ac:dyDescent="0.45">
      <c r="A14" s="15">
        <v>4</v>
      </c>
      <c r="B14" s="37" t="s">
        <v>57</v>
      </c>
      <c r="C14" s="38">
        <v>47.5</v>
      </c>
      <c r="D14" s="38"/>
      <c r="E14" s="38">
        <v>30.833333333333336</v>
      </c>
      <c r="F14" s="46"/>
      <c r="G14" s="50" t="s">
        <v>49</v>
      </c>
      <c r="H14" s="47">
        <v>3</v>
      </c>
      <c r="I14" s="48"/>
      <c r="J14" s="49">
        <v>3</v>
      </c>
      <c r="K14" s="49"/>
      <c r="L14" s="49">
        <v>3</v>
      </c>
      <c r="M14" s="49"/>
      <c r="N14" s="49"/>
      <c r="O14" s="49"/>
      <c r="P14" s="49">
        <v>3</v>
      </c>
      <c r="Q14" s="49">
        <v>3</v>
      </c>
      <c r="R14" s="49">
        <v>3</v>
      </c>
      <c r="S14" s="49">
        <v>3</v>
      </c>
      <c r="T14" s="49">
        <v>3</v>
      </c>
    </row>
    <row r="15" spans="1:32" ht="25" customHeight="1" x14ac:dyDescent="0.45">
      <c r="A15" s="15">
        <v>5</v>
      </c>
      <c r="B15" s="37" t="s">
        <v>58</v>
      </c>
      <c r="C15" s="38">
        <v>45</v>
      </c>
      <c r="D15" s="38"/>
      <c r="E15" s="38">
        <v>32.5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32" ht="25" customHeight="1" x14ac:dyDescent="0.45">
      <c r="A16" s="15">
        <v>6</v>
      </c>
      <c r="B16" s="37" t="s">
        <v>59</v>
      </c>
      <c r="C16" s="38">
        <v>38.75</v>
      </c>
      <c r="D16" s="38"/>
      <c r="E16" s="38">
        <v>16.666666666666664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60</v>
      </c>
      <c r="C17" s="38">
        <v>32.5</v>
      </c>
      <c r="D17" s="38"/>
      <c r="E17" s="38">
        <v>11.666666666666666</v>
      </c>
      <c r="F17" s="46"/>
      <c r="G17" s="50" t="s">
        <v>51</v>
      </c>
      <c r="H17" s="47">
        <f>AVERAGE(H11:H16)</f>
        <v>3</v>
      </c>
      <c r="I17" s="47"/>
      <c r="J17" s="47">
        <f t="shared" ref="J17:T17" si="0">AVERAGE(J11:J16)</f>
        <v>3</v>
      </c>
      <c r="K17" s="47"/>
      <c r="L17" s="47">
        <f t="shared" si="0"/>
        <v>3</v>
      </c>
      <c r="M17" s="47"/>
      <c r="N17" s="47"/>
      <c r="O17" s="47"/>
      <c r="P17" s="47">
        <f t="shared" si="0"/>
        <v>3</v>
      </c>
      <c r="Q17" s="47">
        <f t="shared" si="0"/>
        <v>3</v>
      </c>
      <c r="R17" s="47">
        <f t="shared" si="0"/>
        <v>3</v>
      </c>
      <c r="S17" s="47">
        <f t="shared" si="0"/>
        <v>3</v>
      </c>
      <c r="T17" s="47">
        <f t="shared" si="0"/>
        <v>3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61</v>
      </c>
      <c r="C18" s="38">
        <v>42.5</v>
      </c>
      <c r="D18" s="38"/>
      <c r="E18" s="38">
        <v>36.666666666666664</v>
      </c>
      <c r="F18" s="46"/>
      <c r="G18" s="51" t="s">
        <v>52</v>
      </c>
      <c r="H18" s="52">
        <f>(61.46*H17)/100</f>
        <v>1.8437999999999999</v>
      </c>
      <c r="I18" s="52"/>
      <c r="J18" s="52">
        <f t="shared" ref="J18:T18" si="1">(61.46*J17)/100</f>
        <v>1.8437999999999999</v>
      </c>
      <c r="K18" s="52"/>
      <c r="L18" s="52">
        <f t="shared" si="1"/>
        <v>1.8437999999999999</v>
      </c>
      <c r="M18" s="52"/>
      <c r="N18" s="52"/>
      <c r="O18" s="52"/>
      <c r="P18" s="52">
        <f t="shared" si="1"/>
        <v>1.8437999999999999</v>
      </c>
      <c r="Q18" s="52">
        <f t="shared" si="1"/>
        <v>1.8437999999999999</v>
      </c>
      <c r="R18" s="52">
        <f t="shared" si="1"/>
        <v>1.8437999999999999</v>
      </c>
      <c r="S18" s="52">
        <f t="shared" si="1"/>
        <v>1.8437999999999999</v>
      </c>
      <c r="T18" s="52">
        <f t="shared" si="1"/>
        <v>1.8437999999999999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62</v>
      </c>
      <c r="C19" s="38">
        <v>41.25</v>
      </c>
      <c r="D19" s="38"/>
      <c r="E19" s="38">
        <v>17.5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31.25</v>
      </c>
      <c r="D20" s="38"/>
      <c r="E20" s="38">
        <v>2.5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35</v>
      </c>
      <c r="D21" s="38"/>
      <c r="E21" s="38">
        <v>16.666666666666664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36.25</v>
      </c>
      <c r="D22" s="38"/>
      <c r="E22" s="38">
        <v>19.166666666666668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42.5</v>
      </c>
      <c r="D23" s="38"/>
      <c r="E23" s="38">
        <v>28.333333333333332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40</v>
      </c>
      <c r="D24" s="38"/>
      <c r="E24" s="38">
        <v>31.666666666666664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46.25</v>
      </c>
      <c r="D25" s="38"/>
      <c r="E25" s="38">
        <v>27.500000000000004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36.25</v>
      </c>
      <c r="D26" s="38"/>
      <c r="E26" s="38">
        <v>10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36.25</v>
      </c>
      <c r="D27" s="38"/>
      <c r="E27" s="38">
        <v>17.5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74</v>
      </c>
      <c r="C28" s="59">
        <v>31.25</v>
      </c>
      <c r="D28" s="59"/>
      <c r="E28" s="59">
        <v>12.5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75</v>
      </c>
      <c r="C29" s="38">
        <v>37.5</v>
      </c>
      <c r="D29" s="38"/>
      <c r="E29" s="38">
        <v>15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76</v>
      </c>
      <c r="C30" s="38">
        <v>46.25</v>
      </c>
      <c r="D30" s="38"/>
      <c r="E30" s="38">
        <v>29.166666666666668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77</v>
      </c>
      <c r="C31" s="38">
        <v>41.25</v>
      </c>
      <c r="D31" s="38"/>
      <c r="E31" s="38">
        <v>27.500000000000004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78</v>
      </c>
      <c r="C32" s="38">
        <v>31.25</v>
      </c>
      <c r="D32" s="38"/>
      <c r="E32" s="38">
        <v>7.5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79</v>
      </c>
      <c r="C33" s="38">
        <v>25</v>
      </c>
      <c r="D33" s="38"/>
      <c r="E33" s="38">
        <v>16.666666666666664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80</v>
      </c>
      <c r="C34" s="38">
        <v>26.25</v>
      </c>
      <c r="D34" s="38"/>
      <c r="E34" s="38">
        <v>10.833333333333334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81</v>
      </c>
      <c r="C35" s="38">
        <v>42.5</v>
      </c>
      <c r="D35" s="38"/>
      <c r="E35" s="38">
        <v>17.5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82</v>
      </c>
      <c r="C36" s="38">
        <v>47.5</v>
      </c>
      <c r="D36" s="38"/>
      <c r="E36" s="38">
        <v>32.5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83</v>
      </c>
      <c r="C37" s="38">
        <v>43.75</v>
      </c>
      <c r="D37" s="38"/>
      <c r="E37" s="38">
        <v>31.666666666666664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84</v>
      </c>
      <c r="C38" s="38">
        <v>43.75</v>
      </c>
      <c r="D38" s="38"/>
      <c r="E38" s="38">
        <v>20.833333333333336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85</v>
      </c>
      <c r="C39" s="38">
        <v>45</v>
      </c>
      <c r="D39" s="38"/>
      <c r="E39" s="38">
        <v>32.5</v>
      </c>
      <c r="F39" s="55"/>
    </row>
    <row r="40" spans="1:21" ht="25" customHeight="1" x14ac:dyDescent="0.45">
      <c r="A40" s="15">
        <v>30</v>
      </c>
      <c r="B40" s="37" t="s">
        <v>86</v>
      </c>
      <c r="C40" s="38">
        <v>25</v>
      </c>
      <c r="D40" s="38"/>
      <c r="E40" s="38">
        <v>16.666666666666664</v>
      </c>
      <c r="F40" s="55"/>
    </row>
    <row r="41" spans="1:21" ht="25" customHeight="1" x14ac:dyDescent="0.45">
      <c r="A41" s="15">
        <v>31</v>
      </c>
      <c r="B41" s="37" t="s">
        <v>87</v>
      </c>
      <c r="C41" s="38">
        <v>35</v>
      </c>
      <c r="D41" s="38"/>
      <c r="E41" s="38">
        <v>13.333333333333334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88</v>
      </c>
      <c r="C42" s="38">
        <v>43.75</v>
      </c>
      <c r="D42" s="38"/>
      <c r="E42" s="38">
        <v>27.500000000000004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89</v>
      </c>
      <c r="C43" s="38">
        <v>45</v>
      </c>
      <c r="D43" s="38"/>
      <c r="E43" s="38">
        <v>24.166666666666668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90</v>
      </c>
      <c r="C44" s="38">
        <v>28.749999999999996</v>
      </c>
      <c r="D44" s="38"/>
      <c r="E44" s="38">
        <v>6.666666666666667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91</v>
      </c>
      <c r="C45" s="38">
        <v>32.5</v>
      </c>
      <c r="D45" s="38"/>
      <c r="E45" s="38">
        <v>18.333333333333332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93</v>
      </c>
      <c r="C46" s="38">
        <v>41.25</v>
      </c>
      <c r="D46" s="38"/>
      <c r="E46" s="38">
        <v>30.833333333333336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95</v>
      </c>
      <c r="C47" s="38">
        <v>38.75</v>
      </c>
      <c r="D47" s="38"/>
      <c r="E47" s="38">
        <v>15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96</v>
      </c>
      <c r="C48" s="38">
        <v>36.25</v>
      </c>
      <c r="D48" s="38"/>
      <c r="E48" s="38">
        <v>20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97</v>
      </c>
      <c r="C49" s="38">
        <v>41.25</v>
      </c>
      <c r="D49" s="38"/>
      <c r="E49" s="38">
        <v>15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98</v>
      </c>
      <c r="C50" s="38">
        <v>38.75</v>
      </c>
      <c r="D50" s="38"/>
      <c r="E50" s="38">
        <v>23.333333333333332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99</v>
      </c>
      <c r="C51" s="38">
        <v>36.25</v>
      </c>
      <c r="D51" s="38"/>
      <c r="E51" s="38">
        <v>15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100</v>
      </c>
      <c r="C52" s="38">
        <v>32.5</v>
      </c>
      <c r="D52" s="38"/>
      <c r="E52" s="38">
        <v>12.5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101</v>
      </c>
      <c r="C53" s="38">
        <v>35</v>
      </c>
      <c r="D53" s="38"/>
      <c r="E53" s="38">
        <v>25.833333333333336</v>
      </c>
      <c r="F53" s="55"/>
    </row>
    <row r="54" spans="1:20" ht="25" customHeight="1" x14ac:dyDescent="0.45">
      <c r="A54" s="15">
        <v>44</v>
      </c>
      <c r="B54" s="37" t="s">
        <v>102</v>
      </c>
      <c r="C54" s="38">
        <v>38.75</v>
      </c>
      <c r="D54" s="38"/>
      <c r="E54" s="38">
        <v>15.833333333333332</v>
      </c>
      <c r="F54" s="55"/>
    </row>
    <row r="55" spans="1:20" ht="25" customHeight="1" x14ac:dyDescent="0.45">
      <c r="A55" s="15">
        <v>45</v>
      </c>
      <c r="B55" s="37" t="s">
        <v>103</v>
      </c>
      <c r="C55" s="59">
        <v>45</v>
      </c>
      <c r="D55" s="59"/>
      <c r="E55" s="59">
        <v>14.166666666666666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105</v>
      </c>
      <c r="C56" s="59">
        <v>37.5</v>
      </c>
      <c r="D56" s="59"/>
      <c r="E56" s="59">
        <v>24.166666666666668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106</v>
      </c>
      <c r="C57" s="38">
        <v>38.75</v>
      </c>
      <c r="D57" s="38"/>
      <c r="E57" s="38">
        <v>24.166666666666668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108</v>
      </c>
      <c r="C58" s="38">
        <v>35</v>
      </c>
      <c r="D58" s="38"/>
      <c r="E58" s="38">
        <v>20.833333333333336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/>
      <c r="C59" s="38"/>
      <c r="D59" s="38"/>
      <c r="E59" s="38"/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/>
      <c r="C60" s="38"/>
      <c r="D60" s="38"/>
      <c r="E60" s="38"/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/>
      <c r="C61" s="38"/>
      <c r="D61" s="38"/>
      <c r="E61" s="38"/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B10" sqref="B10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53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56.25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84.375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70.3125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>
        <v>180415140001</v>
      </c>
      <c r="C11" s="38">
        <v>20</v>
      </c>
      <c r="D11" s="39">
        <f>COUNTIF(C11:C42,"&gt;="&amp;D10)</f>
        <v>18</v>
      </c>
      <c r="E11" s="38">
        <v>44.166666666666664</v>
      </c>
      <c r="F11" s="40">
        <f>COUNTIF(E11:E42,"&gt;="&amp;F10)</f>
        <v>27</v>
      </c>
      <c r="G11" s="41" t="s">
        <v>46</v>
      </c>
      <c r="H11" s="42">
        <v>3</v>
      </c>
      <c r="I11" s="4"/>
      <c r="J11" s="6"/>
      <c r="K11" s="42"/>
      <c r="L11" s="6"/>
      <c r="M11" s="6"/>
      <c r="N11" s="6"/>
      <c r="O11" s="6"/>
      <c r="P11" s="6">
        <v>3</v>
      </c>
      <c r="Q11" s="42">
        <v>3</v>
      </c>
      <c r="R11" s="42">
        <v>3</v>
      </c>
      <c r="S11" s="42"/>
      <c r="T11" s="6">
        <v>3</v>
      </c>
    </row>
    <row r="12" spans="1:32" ht="25" customHeight="1" x14ac:dyDescent="0.45">
      <c r="A12" s="15">
        <v>2</v>
      </c>
      <c r="B12" s="37">
        <v>180415140005</v>
      </c>
      <c r="C12" s="38">
        <v>36.25</v>
      </c>
      <c r="D12" s="43">
        <f>(D11/32)*100</f>
        <v>56.25</v>
      </c>
      <c r="E12" s="38">
        <v>48.333333333333336</v>
      </c>
      <c r="F12" s="44">
        <f>(F11/32)*100</f>
        <v>84.375</v>
      </c>
      <c r="G12" s="41" t="s">
        <v>47</v>
      </c>
      <c r="H12" s="42">
        <v>3</v>
      </c>
      <c r="I12" s="45">
        <v>2</v>
      </c>
      <c r="J12" s="6"/>
      <c r="K12" s="42">
        <v>3</v>
      </c>
      <c r="L12" s="6"/>
      <c r="M12" s="6"/>
      <c r="N12" s="6"/>
      <c r="O12" s="6"/>
      <c r="P12" s="6">
        <v>3</v>
      </c>
      <c r="Q12" s="42">
        <v>3</v>
      </c>
      <c r="R12" s="42">
        <v>3</v>
      </c>
      <c r="S12" s="42"/>
      <c r="T12" s="6">
        <v>3</v>
      </c>
    </row>
    <row r="13" spans="1:32" ht="25" customHeight="1" x14ac:dyDescent="0.45">
      <c r="A13" s="15">
        <v>3</v>
      </c>
      <c r="B13" s="37">
        <v>180415140007</v>
      </c>
      <c r="C13" s="38">
        <v>20</v>
      </c>
      <c r="D13" s="38"/>
      <c r="E13" s="38">
        <v>29.166666666666668</v>
      </c>
      <c r="F13" s="46"/>
      <c r="G13" s="41" t="s">
        <v>48</v>
      </c>
      <c r="H13" s="47">
        <v>3</v>
      </c>
      <c r="I13" s="48">
        <v>3</v>
      </c>
      <c r="J13" s="49"/>
      <c r="K13" s="49">
        <v>2</v>
      </c>
      <c r="L13" s="49"/>
      <c r="M13" s="49"/>
      <c r="N13" s="49"/>
      <c r="O13" s="49"/>
      <c r="P13" s="49">
        <v>3</v>
      </c>
      <c r="Q13" s="49">
        <v>3</v>
      </c>
      <c r="R13" s="49">
        <v>3</v>
      </c>
      <c r="S13" s="49"/>
      <c r="T13" s="49">
        <v>3</v>
      </c>
    </row>
    <row r="14" spans="1:32" ht="25" customHeight="1" x14ac:dyDescent="0.45">
      <c r="A14" s="15">
        <v>4</v>
      </c>
      <c r="B14" s="37">
        <v>180415140008</v>
      </c>
      <c r="C14" s="38">
        <v>43.75</v>
      </c>
      <c r="D14" s="38"/>
      <c r="E14" s="38">
        <v>45.833333333333329</v>
      </c>
      <c r="F14" s="46"/>
      <c r="G14" s="50" t="s">
        <v>49</v>
      </c>
      <c r="H14" s="47">
        <v>3</v>
      </c>
      <c r="I14" s="48">
        <v>3</v>
      </c>
      <c r="J14" s="49"/>
      <c r="K14" s="49">
        <v>3</v>
      </c>
      <c r="L14" s="49"/>
      <c r="M14" s="49"/>
      <c r="N14" s="49"/>
      <c r="O14" s="49"/>
      <c r="P14" s="49">
        <v>3</v>
      </c>
      <c r="Q14" s="49">
        <v>3</v>
      </c>
      <c r="R14" s="49">
        <v>3</v>
      </c>
      <c r="S14" s="49"/>
      <c r="T14" s="49">
        <v>3</v>
      </c>
    </row>
    <row r="15" spans="1:32" ht="25" customHeight="1" x14ac:dyDescent="0.45">
      <c r="A15" s="15">
        <v>5</v>
      </c>
      <c r="B15" s="37">
        <v>180415140009</v>
      </c>
      <c r="C15" s="38">
        <v>36.25</v>
      </c>
      <c r="D15" s="38"/>
      <c r="E15" s="38">
        <v>40.833333333333336</v>
      </c>
      <c r="F15" s="46"/>
      <c r="G15" s="50" t="s">
        <v>50</v>
      </c>
      <c r="H15" s="47"/>
      <c r="I15" s="48">
        <v>3</v>
      </c>
      <c r="J15" s="49"/>
      <c r="K15" s="49"/>
      <c r="L15" s="49"/>
      <c r="M15" s="49"/>
      <c r="N15" s="49"/>
      <c r="O15" s="49"/>
      <c r="P15" s="49">
        <v>3</v>
      </c>
      <c r="Q15" s="49">
        <v>3</v>
      </c>
      <c r="R15" s="49">
        <v>3</v>
      </c>
      <c r="S15" s="49"/>
      <c r="T15" s="49">
        <v>3</v>
      </c>
    </row>
    <row r="16" spans="1:32" ht="25" customHeight="1" x14ac:dyDescent="0.45">
      <c r="A16" s="15">
        <v>6</v>
      </c>
      <c r="B16" s="37">
        <v>180415140011</v>
      </c>
      <c r="C16" s="38">
        <v>20</v>
      </c>
      <c r="D16" s="38"/>
      <c r="E16" s="38">
        <v>13.333333333333334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>
        <v>180415140018</v>
      </c>
      <c r="C17" s="38">
        <v>20</v>
      </c>
      <c r="D17" s="38"/>
      <c r="E17" s="38">
        <v>20</v>
      </c>
      <c r="F17" s="46"/>
      <c r="G17" s="50" t="s">
        <v>51</v>
      </c>
      <c r="H17" s="47">
        <f>AVERAGE(H11:H16)</f>
        <v>3</v>
      </c>
      <c r="I17" s="47">
        <f t="shared" ref="I17:T17" si="0">AVERAGE(I11:I16)</f>
        <v>2.75</v>
      </c>
      <c r="J17" s="47"/>
      <c r="K17" s="47">
        <f t="shared" si="0"/>
        <v>2.6666666666666665</v>
      </c>
      <c r="L17" s="47"/>
      <c r="M17" s="47"/>
      <c r="N17" s="47"/>
      <c r="O17" s="47"/>
      <c r="P17" s="47">
        <f t="shared" si="0"/>
        <v>3</v>
      </c>
      <c r="Q17" s="47">
        <f t="shared" si="0"/>
        <v>3</v>
      </c>
      <c r="R17" s="47">
        <f t="shared" si="0"/>
        <v>3</v>
      </c>
      <c r="S17" s="47"/>
      <c r="T17" s="47">
        <f t="shared" si="0"/>
        <v>3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>
        <v>180415140019</v>
      </c>
      <c r="C18" s="38">
        <v>20</v>
      </c>
      <c r="D18" s="38"/>
      <c r="E18" s="38">
        <v>40.833333333333336</v>
      </c>
      <c r="F18" s="46"/>
      <c r="G18" s="51" t="s">
        <v>52</v>
      </c>
      <c r="H18" s="52">
        <f>(70.31*H17)/100</f>
        <v>2.1093000000000002</v>
      </c>
      <c r="I18" s="52">
        <f t="shared" ref="I18:T18" si="1">(70.31*I17)/100</f>
        <v>1.9335250000000002</v>
      </c>
      <c r="J18" s="52"/>
      <c r="K18" s="52">
        <f t="shared" si="1"/>
        <v>1.8749333333333333</v>
      </c>
      <c r="L18" s="52"/>
      <c r="M18" s="52"/>
      <c r="N18" s="52"/>
      <c r="O18" s="52"/>
      <c r="P18" s="52">
        <f t="shared" si="1"/>
        <v>2.1093000000000002</v>
      </c>
      <c r="Q18" s="52">
        <f t="shared" si="1"/>
        <v>2.1093000000000002</v>
      </c>
      <c r="R18" s="52">
        <f t="shared" si="1"/>
        <v>2.1093000000000002</v>
      </c>
      <c r="S18" s="52"/>
      <c r="T18" s="52">
        <f t="shared" si="1"/>
        <v>2.1093000000000002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>
        <v>180415140020</v>
      </c>
      <c r="C19" s="38">
        <v>20</v>
      </c>
      <c r="D19" s="38"/>
      <c r="E19" s="38">
        <v>39.166666666666664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>
        <v>180415140023</v>
      </c>
      <c r="C20" s="38">
        <v>22.5</v>
      </c>
      <c r="D20" s="38"/>
      <c r="E20" s="38">
        <v>43.333333333333336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>
        <v>180415140024</v>
      </c>
      <c r="C21" s="38">
        <v>41.25</v>
      </c>
      <c r="D21" s="38"/>
      <c r="E21" s="38">
        <v>49.166666666666664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>
        <v>180415140025</v>
      </c>
      <c r="C22" s="38">
        <v>41.25</v>
      </c>
      <c r="D22" s="38"/>
      <c r="E22" s="38">
        <v>48.333333333333336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>
        <v>180415140026</v>
      </c>
      <c r="C23" s="38">
        <v>21.25</v>
      </c>
      <c r="D23" s="38"/>
      <c r="E23" s="38">
        <v>36.666666666666664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>
        <v>180415140027</v>
      </c>
      <c r="C24" s="38">
        <v>23.75</v>
      </c>
      <c r="D24" s="38"/>
      <c r="E24" s="38">
        <v>43.333333333333336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>
        <v>180415140029</v>
      </c>
      <c r="C25" s="38">
        <v>36.25</v>
      </c>
      <c r="D25" s="38"/>
      <c r="E25" s="38">
        <v>48.333333333333336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>
        <v>180415140030</v>
      </c>
      <c r="C26" s="38">
        <v>46.25</v>
      </c>
      <c r="D26" s="38"/>
      <c r="E26" s="38">
        <v>50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>
        <v>180415140031</v>
      </c>
      <c r="C27" s="38">
        <v>41.25</v>
      </c>
      <c r="D27" s="38"/>
      <c r="E27" s="38">
        <v>50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>
        <v>180415140035</v>
      </c>
      <c r="C28" s="59">
        <v>22.5</v>
      </c>
      <c r="D28" s="59"/>
      <c r="E28" s="59">
        <v>27.500000000000004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>
        <v>180415140036</v>
      </c>
      <c r="C29" s="38">
        <v>33.75</v>
      </c>
      <c r="D29" s="38"/>
      <c r="E29" s="38">
        <v>50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>
        <v>180415140037</v>
      </c>
      <c r="C30" s="38">
        <v>35</v>
      </c>
      <c r="D30" s="38"/>
      <c r="E30" s="38">
        <v>44.166666666666664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>
        <v>180415140038</v>
      </c>
      <c r="C31" s="38">
        <v>27.500000000000004</v>
      </c>
      <c r="D31" s="38"/>
      <c r="E31" s="38">
        <v>32.5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>
        <v>180415140042</v>
      </c>
      <c r="C32" s="38">
        <v>0</v>
      </c>
      <c r="D32" s="38"/>
      <c r="E32" s="38">
        <v>5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>
        <v>180415140043</v>
      </c>
      <c r="C33" s="38">
        <v>35</v>
      </c>
      <c r="D33" s="38"/>
      <c r="E33" s="38">
        <v>45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>
        <v>180415140044</v>
      </c>
      <c r="C34" s="38">
        <v>23.75</v>
      </c>
      <c r="D34" s="38"/>
      <c r="E34" s="38">
        <v>31.666666666666664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>
        <v>180415140045</v>
      </c>
      <c r="C35" s="38">
        <v>28.749999999999996</v>
      </c>
      <c r="D35" s="38"/>
      <c r="E35" s="38">
        <v>42.5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>
        <v>180415140049</v>
      </c>
      <c r="C36" s="38">
        <v>27.500000000000004</v>
      </c>
      <c r="D36" s="38"/>
      <c r="E36" s="38">
        <v>44.166666666666664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>
        <v>180415140050</v>
      </c>
      <c r="C37" s="38">
        <v>30</v>
      </c>
      <c r="D37" s="38"/>
      <c r="E37" s="38">
        <v>36.666666666666664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>
        <v>180415140051</v>
      </c>
      <c r="C38" s="38">
        <v>32.5</v>
      </c>
      <c r="D38" s="38"/>
      <c r="E38" s="38">
        <v>46.666666666666664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>
        <v>180415140052</v>
      </c>
      <c r="C39" s="38">
        <v>3.75</v>
      </c>
      <c r="D39" s="38"/>
      <c r="E39" s="38">
        <v>20</v>
      </c>
      <c r="F39" s="55"/>
    </row>
    <row r="40" spans="1:21" ht="25" customHeight="1" x14ac:dyDescent="0.45">
      <c r="A40" s="15">
        <v>30</v>
      </c>
      <c r="B40" s="37">
        <v>180415140053</v>
      </c>
      <c r="C40" s="38">
        <v>30</v>
      </c>
      <c r="D40" s="38"/>
      <c r="E40" s="38">
        <v>42.5</v>
      </c>
      <c r="F40" s="55"/>
    </row>
    <row r="41" spans="1:21" ht="25" customHeight="1" x14ac:dyDescent="0.45">
      <c r="A41" s="15">
        <v>31</v>
      </c>
      <c r="B41" s="37">
        <v>180415140055</v>
      </c>
      <c r="C41" s="38">
        <v>0</v>
      </c>
      <c r="D41" s="38"/>
      <c r="E41" s="38">
        <v>5.833333333333333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>
        <v>180415140056</v>
      </c>
      <c r="C42" s="38">
        <v>30</v>
      </c>
      <c r="D42" s="38"/>
      <c r="E42" s="38">
        <v>42.5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/>
      <c r="C43" s="38"/>
      <c r="D43" s="38"/>
      <c r="E43" s="38"/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/>
      <c r="C44" s="38"/>
      <c r="D44" s="38"/>
      <c r="E44" s="38"/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/>
      <c r="C45" s="38"/>
      <c r="D45" s="38"/>
      <c r="E45" s="38"/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/>
      <c r="C46" s="38"/>
      <c r="D46" s="38"/>
      <c r="E46" s="38"/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/>
      <c r="C47" s="38"/>
      <c r="D47" s="38"/>
      <c r="E47" s="38"/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/>
      <c r="C48" s="38"/>
      <c r="D48" s="38"/>
      <c r="E48" s="38"/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/>
      <c r="C49" s="38"/>
      <c r="D49" s="38"/>
      <c r="E49" s="38"/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/>
      <c r="C50" s="38"/>
      <c r="D50" s="38"/>
      <c r="E50" s="38"/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/>
      <c r="C51" s="38"/>
      <c r="D51" s="38"/>
      <c r="E51" s="38"/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/>
      <c r="C52" s="38"/>
      <c r="D52" s="38"/>
      <c r="E52" s="38"/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/>
      <c r="C53" s="38"/>
      <c r="D53" s="38"/>
      <c r="E53" s="38"/>
      <c r="F53" s="55"/>
    </row>
    <row r="54" spans="1:20" ht="25" customHeight="1" x14ac:dyDescent="0.45">
      <c r="A54" s="15">
        <v>44</v>
      </c>
      <c r="B54" s="37"/>
      <c r="C54" s="38"/>
      <c r="D54" s="38"/>
      <c r="E54" s="38"/>
      <c r="F54" s="55"/>
    </row>
    <row r="55" spans="1:20" ht="25" customHeight="1" x14ac:dyDescent="0.45">
      <c r="A55" s="15">
        <v>45</v>
      </c>
      <c r="B55" s="37"/>
      <c r="C55" s="59"/>
      <c r="D55" s="59"/>
      <c r="E55" s="59"/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/>
      <c r="C56" s="59"/>
      <c r="D56" s="59"/>
      <c r="E56" s="59"/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/>
      <c r="C57" s="38"/>
      <c r="D57" s="38"/>
      <c r="E57" s="38"/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/>
      <c r="C58" s="38"/>
      <c r="D58" s="38"/>
      <c r="E58" s="38"/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/>
      <c r="C59" s="38"/>
      <c r="D59" s="38"/>
      <c r="E59" s="38"/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/>
      <c r="C60" s="38"/>
      <c r="D60" s="38"/>
      <c r="E60" s="38"/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/>
      <c r="C61" s="38"/>
      <c r="D61" s="38"/>
      <c r="E61" s="38"/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130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96.078431372549019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94.117647058823522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95.098039215686271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38.461538461538467</v>
      </c>
      <c r="D11" s="39">
        <f>COUNTIF(C11:C61,"&gt;="&amp;D10)</f>
        <v>49</v>
      </c>
      <c r="E11" s="38">
        <v>39.411764705882355</v>
      </c>
      <c r="F11" s="40">
        <f>COUNTIF(E11:E61,"&gt;="&amp;F10)</f>
        <v>48</v>
      </c>
      <c r="G11" s="41" t="s">
        <v>46</v>
      </c>
      <c r="H11" s="42">
        <v>3</v>
      </c>
      <c r="I11" s="4"/>
      <c r="J11" s="6"/>
      <c r="K11" s="42"/>
      <c r="L11" s="6"/>
      <c r="M11" s="6"/>
      <c r="N11" s="6"/>
      <c r="O11" s="6"/>
      <c r="P11" s="6"/>
      <c r="Q11" s="42"/>
      <c r="R11" s="42"/>
      <c r="S11" s="6"/>
      <c r="T11" s="6"/>
    </row>
    <row r="12" spans="1:32" ht="25" customHeight="1" x14ac:dyDescent="0.45">
      <c r="A12" s="15">
        <v>2</v>
      </c>
      <c r="B12" s="37" t="s">
        <v>55</v>
      </c>
      <c r="C12" s="38">
        <v>45.384615384615387</v>
      </c>
      <c r="D12" s="43">
        <f>(D11/51)*100</f>
        <v>96.078431372549019</v>
      </c>
      <c r="E12" s="38">
        <v>46.470588235294116</v>
      </c>
      <c r="F12" s="44">
        <f>(F11/51)*100</f>
        <v>94.117647058823522</v>
      </c>
      <c r="G12" s="41" t="s">
        <v>47</v>
      </c>
      <c r="H12" s="42">
        <v>3</v>
      </c>
      <c r="I12" s="45"/>
      <c r="J12" s="6">
        <v>3</v>
      </c>
      <c r="K12" s="42"/>
      <c r="L12" s="6"/>
      <c r="M12" s="6"/>
      <c r="N12" s="6"/>
      <c r="O12" s="6"/>
      <c r="P12" s="6"/>
      <c r="Q12" s="42"/>
      <c r="R12" s="42"/>
      <c r="S12" s="6">
        <v>3</v>
      </c>
      <c r="T12" s="6">
        <v>3</v>
      </c>
    </row>
    <row r="13" spans="1:32" ht="25" customHeight="1" x14ac:dyDescent="0.45">
      <c r="A13" s="15">
        <v>3</v>
      </c>
      <c r="B13" s="37" t="s">
        <v>56</v>
      </c>
      <c r="C13" s="38">
        <v>47.692307692307693</v>
      </c>
      <c r="D13" s="38"/>
      <c r="E13" s="38">
        <v>46.470588235294116</v>
      </c>
      <c r="F13" s="46"/>
      <c r="G13" s="41" t="s">
        <v>48</v>
      </c>
      <c r="H13" s="47">
        <v>3</v>
      </c>
      <c r="I13" s="48">
        <v>3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spans="1:32" ht="25" customHeight="1" x14ac:dyDescent="0.45">
      <c r="A14" s="15">
        <v>4</v>
      </c>
      <c r="B14" s="37" t="s">
        <v>57</v>
      </c>
      <c r="C14" s="38">
        <v>46.92307692307692</v>
      </c>
      <c r="D14" s="38"/>
      <c r="E14" s="38">
        <v>47.647058823529406</v>
      </c>
      <c r="F14" s="46"/>
      <c r="G14" s="50" t="s">
        <v>49</v>
      </c>
      <c r="H14" s="47">
        <v>3</v>
      </c>
      <c r="I14" s="48">
        <v>3</v>
      </c>
      <c r="J14" s="49">
        <v>3</v>
      </c>
      <c r="K14" s="49"/>
      <c r="L14" s="49"/>
      <c r="M14" s="49"/>
      <c r="N14" s="49"/>
      <c r="O14" s="49"/>
      <c r="P14" s="49"/>
      <c r="Q14" s="49"/>
      <c r="R14" s="49"/>
      <c r="S14" s="49">
        <v>3</v>
      </c>
      <c r="T14" s="49">
        <v>3</v>
      </c>
    </row>
    <row r="15" spans="1:32" ht="25" customHeight="1" x14ac:dyDescent="0.45">
      <c r="A15" s="15">
        <v>5</v>
      </c>
      <c r="B15" s="37" t="s">
        <v>58</v>
      </c>
      <c r="C15" s="38">
        <v>43.846153846153847</v>
      </c>
      <c r="D15" s="38"/>
      <c r="E15" s="38">
        <v>45.294117647058826</v>
      </c>
      <c r="F15" s="46"/>
      <c r="G15" s="50" t="s">
        <v>50</v>
      </c>
      <c r="H15" s="47"/>
      <c r="I15" s="48">
        <v>2</v>
      </c>
      <c r="J15" s="49">
        <v>3</v>
      </c>
      <c r="K15" s="49"/>
      <c r="L15" s="49"/>
      <c r="M15" s="49"/>
      <c r="N15" s="49"/>
      <c r="O15" s="49"/>
      <c r="P15" s="49"/>
      <c r="Q15" s="49"/>
      <c r="R15" s="49"/>
      <c r="S15" s="49">
        <v>3</v>
      </c>
      <c r="T15" s="49">
        <v>3</v>
      </c>
    </row>
    <row r="16" spans="1:32" ht="25" customHeight="1" x14ac:dyDescent="0.45">
      <c r="A16" s="15">
        <v>6</v>
      </c>
      <c r="B16" s="37" t="s">
        <v>60</v>
      </c>
      <c r="C16" s="38">
        <v>33.846153846153847</v>
      </c>
      <c r="D16" s="38"/>
      <c r="E16" s="38">
        <v>35.882352941176471</v>
      </c>
      <c r="F16" s="46"/>
      <c r="G16" s="50" t="s">
        <v>121</v>
      </c>
      <c r="H16" s="47"/>
      <c r="I16" s="48">
        <v>2</v>
      </c>
      <c r="J16" s="49">
        <v>2</v>
      </c>
      <c r="K16" s="49"/>
      <c r="L16" s="49"/>
      <c r="M16" s="49"/>
      <c r="N16" s="49"/>
      <c r="O16" s="49"/>
      <c r="P16" s="49"/>
      <c r="Q16" s="49"/>
      <c r="R16" s="49"/>
      <c r="S16" s="49">
        <v>2</v>
      </c>
      <c r="T16" s="49">
        <v>2</v>
      </c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61</v>
      </c>
      <c r="C17" s="38">
        <v>45.384615384615387</v>
      </c>
      <c r="D17" s="38"/>
      <c r="E17" s="38">
        <v>43.529411764705884</v>
      </c>
      <c r="F17" s="46"/>
      <c r="G17" s="50" t="s">
        <v>51</v>
      </c>
      <c r="H17" s="47">
        <f>AVERAGE(H11:H16)</f>
        <v>3</v>
      </c>
      <c r="I17" s="47">
        <f t="shared" ref="I17:R17" si="0">AVERAGE(I11:I16)</f>
        <v>2.5</v>
      </c>
      <c r="J17" s="47">
        <f t="shared" si="0"/>
        <v>2.75</v>
      </c>
      <c r="K17" s="47"/>
      <c r="L17" s="47"/>
      <c r="M17" s="47"/>
      <c r="N17" s="47"/>
      <c r="O17" s="47"/>
      <c r="P17" s="47"/>
      <c r="Q17" s="47"/>
      <c r="R17" s="47" t="e">
        <f t="shared" si="0"/>
        <v>#DIV/0!</v>
      </c>
      <c r="S17" s="47">
        <f>AVERAGE(S11:S16)</f>
        <v>2.75</v>
      </c>
      <c r="T17" s="47">
        <f>AVERAGE(T11:T16)</f>
        <v>2.75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62</v>
      </c>
      <c r="C18" s="38">
        <v>39.230769230769234</v>
      </c>
      <c r="D18" s="38"/>
      <c r="E18" s="38">
        <v>38.82352941176471</v>
      </c>
      <c r="F18" s="46"/>
      <c r="G18" s="51" t="s">
        <v>52</v>
      </c>
      <c r="H18" s="52">
        <f>(95.1*H17)/100</f>
        <v>2.8529999999999998</v>
      </c>
      <c r="I18" s="52">
        <f t="shared" ref="I18:T18" si="1">(95.1*I17)/100</f>
        <v>2.3774999999999999</v>
      </c>
      <c r="J18" s="52">
        <f t="shared" si="1"/>
        <v>2.6152499999999996</v>
      </c>
      <c r="K18" s="52"/>
      <c r="L18" s="52"/>
      <c r="M18" s="52"/>
      <c r="N18" s="52"/>
      <c r="O18" s="52"/>
      <c r="P18" s="52"/>
      <c r="Q18" s="52"/>
      <c r="R18" s="52" t="e">
        <f t="shared" si="1"/>
        <v>#DIV/0!</v>
      </c>
      <c r="S18" s="52">
        <f t="shared" si="1"/>
        <v>2.6152499999999996</v>
      </c>
      <c r="T18" s="52">
        <f t="shared" si="1"/>
        <v>2.6152499999999996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64</v>
      </c>
      <c r="C19" s="38">
        <v>29.230769230769234</v>
      </c>
      <c r="D19" s="38"/>
      <c r="E19" s="38">
        <v>32.352941176470587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66</v>
      </c>
      <c r="C20" s="38">
        <v>39.230769230769234</v>
      </c>
      <c r="D20" s="38"/>
      <c r="E20" s="38">
        <v>38.235294117647058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67</v>
      </c>
      <c r="C21" s="38">
        <v>45.384615384615387</v>
      </c>
      <c r="D21" s="38"/>
      <c r="E21" s="38">
        <v>44.117647058823529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68</v>
      </c>
      <c r="C22" s="38">
        <v>42.307692307692307</v>
      </c>
      <c r="D22" s="38"/>
      <c r="E22" s="38">
        <v>43.529411764705884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69</v>
      </c>
      <c r="C23" s="38">
        <v>40</v>
      </c>
      <c r="D23" s="38"/>
      <c r="E23" s="38">
        <v>41.17647058823529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70</v>
      </c>
      <c r="C24" s="38">
        <v>45.384615384615387</v>
      </c>
      <c r="D24" s="38"/>
      <c r="E24" s="38">
        <v>44.705882352941181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71</v>
      </c>
      <c r="C25" s="38">
        <v>42.307692307692307</v>
      </c>
      <c r="D25" s="38"/>
      <c r="E25" s="38">
        <v>41.17647058823529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72</v>
      </c>
      <c r="C26" s="38">
        <v>40</v>
      </c>
      <c r="D26" s="38"/>
      <c r="E26" s="38">
        <v>38.235294117647058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110</v>
      </c>
      <c r="C27" s="38">
        <v>42.307692307692307</v>
      </c>
      <c r="D27" s="38"/>
      <c r="E27" s="38">
        <v>35.882352941176471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74</v>
      </c>
      <c r="C28" s="59">
        <v>26.923076923076923</v>
      </c>
      <c r="D28" s="59"/>
      <c r="E28" s="59">
        <v>12.352941176470589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75</v>
      </c>
      <c r="C29" s="38">
        <v>40.769230769230766</v>
      </c>
      <c r="D29" s="38"/>
      <c r="E29" s="38">
        <v>40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76</v>
      </c>
      <c r="C30" s="38">
        <v>45.384615384615387</v>
      </c>
      <c r="D30" s="38"/>
      <c r="E30" s="38">
        <v>44.117647058823529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77</v>
      </c>
      <c r="C31" s="38">
        <v>45.384615384615387</v>
      </c>
      <c r="D31" s="38"/>
      <c r="E31" s="38">
        <v>47.647058823529406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78</v>
      </c>
      <c r="C32" s="38">
        <v>37.692307692307693</v>
      </c>
      <c r="D32" s="38"/>
      <c r="E32" s="38">
        <v>40.588235294117645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79</v>
      </c>
      <c r="C33" s="38">
        <v>43.07692307692308</v>
      </c>
      <c r="D33" s="38"/>
      <c r="E33" s="38">
        <v>39.411764705882355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80</v>
      </c>
      <c r="C34" s="38">
        <v>31.538461538461537</v>
      </c>
      <c r="D34" s="38"/>
      <c r="E34" s="38">
        <v>23.52941176470588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81</v>
      </c>
      <c r="C35" s="38">
        <v>41.53846153846154</v>
      </c>
      <c r="D35" s="38"/>
      <c r="E35" s="38">
        <v>42.352941176470587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82</v>
      </c>
      <c r="C36" s="38">
        <v>48.46153846153846</v>
      </c>
      <c r="D36" s="38"/>
      <c r="E36" s="38">
        <v>49.411764705882355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83</v>
      </c>
      <c r="C37" s="38">
        <v>43.846153846153847</v>
      </c>
      <c r="D37" s="38"/>
      <c r="E37" s="38">
        <v>47.058823529411761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84</v>
      </c>
      <c r="C38" s="38">
        <v>37.692307692307693</v>
      </c>
      <c r="D38" s="38"/>
      <c r="E38" s="38">
        <v>38.235294117647058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85</v>
      </c>
      <c r="C39" s="38">
        <v>46.153846153846153</v>
      </c>
      <c r="D39" s="38"/>
      <c r="E39" s="38">
        <v>42.352941176470587</v>
      </c>
      <c r="F39" s="55"/>
    </row>
    <row r="40" spans="1:21" ht="25" customHeight="1" x14ac:dyDescent="0.45">
      <c r="A40" s="15">
        <v>30</v>
      </c>
      <c r="B40" s="37" t="s">
        <v>86</v>
      </c>
      <c r="C40" s="38">
        <v>39.230769230769234</v>
      </c>
      <c r="D40" s="38"/>
      <c r="E40" s="38">
        <v>34.705882352941174</v>
      </c>
      <c r="F40" s="55"/>
    </row>
    <row r="41" spans="1:21" ht="25" customHeight="1" x14ac:dyDescent="0.45">
      <c r="A41" s="15">
        <v>31</v>
      </c>
      <c r="B41" s="37" t="s">
        <v>87</v>
      </c>
      <c r="C41" s="38">
        <v>36.923076923076927</v>
      </c>
      <c r="D41" s="38"/>
      <c r="E41" s="38">
        <v>28.823529411764703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88</v>
      </c>
      <c r="C42" s="38">
        <v>43.07692307692308</v>
      </c>
      <c r="D42" s="38"/>
      <c r="E42" s="38">
        <v>46.470588235294116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89</v>
      </c>
      <c r="C43" s="38">
        <v>46.153846153846153</v>
      </c>
      <c r="D43" s="38"/>
      <c r="E43" s="38">
        <v>45.294117647058826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90</v>
      </c>
      <c r="C44" s="38">
        <v>40</v>
      </c>
      <c r="D44" s="38"/>
      <c r="E44" s="38">
        <v>35.882352941176471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91</v>
      </c>
      <c r="C45" s="38">
        <v>38.461538461538467</v>
      </c>
      <c r="D45" s="38"/>
      <c r="E45" s="38">
        <v>40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93</v>
      </c>
      <c r="C46" s="38">
        <v>43.846153846153847</v>
      </c>
      <c r="D46" s="38"/>
      <c r="E46" s="38">
        <v>44.117647058823529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94</v>
      </c>
      <c r="C47" s="38">
        <v>30.76923076923077</v>
      </c>
      <c r="D47" s="38"/>
      <c r="E47" s="38">
        <v>22.941176470588236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95</v>
      </c>
      <c r="C48" s="38">
        <v>41.53846153846154</v>
      </c>
      <c r="D48" s="38"/>
      <c r="E48" s="38">
        <v>42.941176470588232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96</v>
      </c>
      <c r="C49" s="38">
        <v>36.923076923076927</v>
      </c>
      <c r="D49" s="38"/>
      <c r="E49" s="38">
        <v>42.941176470588232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97</v>
      </c>
      <c r="C50" s="38">
        <v>40</v>
      </c>
      <c r="D50" s="38"/>
      <c r="E50" s="38">
        <v>38.235294117647058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98</v>
      </c>
      <c r="C51" s="38">
        <v>42.307692307692307</v>
      </c>
      <c r="D51" s="38"/>
      <c r="E51" s="38">
        <v>38.82352941176471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99</v>
      </c>
      <c r="C52" s="38">
        <v>39.230769230769234</v>
      </c>
      <c r="D52" s="38"/>
      <c r="E52" s="38">
        <v>44.117647058823529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100</v>
      </c>
      <c r="C53" s="38">
        <v>40</v>
      </c>
      <c r="D53" s="38"/>
      <c r="E53" s="38">
        <v>42.352941176470587</v>
      </c>
      <c r="F53" s="55"/>
    </row>
    <row r="54" spans="1:20" ht="25" customHeight="1" x14ac:dyDescent="0.45">
      <c r="A54" s="15">
        <v>44</v>
      </c>
      <c r="B54" s="37" t="s">
        <v>101</v>
      </c>
      <c r="C54" s="38">
        <v>40.769230769230766</v>
      </c>
      <c r="D54" s="38"/>
      <c r="E54" s="38">
        <v>44.117647058823529</v>
      </c>
      <c r="F54" s="55"/>
    </row>
    <row r="55" spans="1:20" ht="25" customHeight="1" x14ac:dyDescent="0.45">
      <c r="A55" s="15">
        <v>45</v>
      </c>
      <c r="B55" s="37" t="s">
        <v>102</v>
      </c>
      <c r="C55" s="59">
        <v>41.53846153846154</v>
      </c>
      <c r="D55" s="59"/>
      <c r="E55" s="59">
        <v>41.764705882352942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103</v>
      </c>
      <c r="C56" s="59">
        <v>43.846153846153847</v>
      </c>
      <c r="D56" s="59"/>
      <c r="E56" s="59">
        <v>41.764705882352942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104</v>
      </c>
      <c r="C57" s="38">
        <v>26.153846153846157</v>
      </c>
      <c r="D57" s="38"/>
      <c r="E57" s="38">
        <v>40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105</v>
      </c>
      <c r="C58" s="38">
        <v>42.307692307692307</v>
      </c>
      <c r="D58" s="38"/>
      <c r="E58" s="38">
        <v>35.294117647058826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106</v>
      </c>
      <c r="C59" s="38">
        <v>40.769230769230766</v>
      </c>
      <c r="D59" s="38"/>
      <c r="E59" s="38">
        <v>40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107</v>
      </c>
      <c r="C60" s="38">
        <v>33.846153846153847</v>
      </c>
      <c r="D60" s="38"/>
      <c r="E60" s="38">
        <v>35.294117647058826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108</v>
      </c>
      <c r="C61" s="38">
        <v>42.307692307692307</v>
      </c>
      <c r="D61" s="38"/>
      <c r="E61" s="38">
        <v>42.352941176470587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topLeftCell="A2" workbookViewId="0">
      <selection activeCell="E10" sqref="E10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131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75.925925925925924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70.370370370370367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73.148148148148152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31.25</v>
      </c>
      <c r="D11" s="38">
        <f>COUNTIF(C11:C64,"&gt;="&amp;D10)</f>
        <v>41</v>
      </c>
      <c r="E11" s="38">
        <v>14.166666666666666</v>
      </c>
      <c r="F11" s="40">
        <f>COUNTIF(E11:E64,"&gt;="&amp;F10)</f>
        <v>38</v>
      </c>
      <c r="G11" s="41" t="s">
        <v>46</v>
      </c>
      <c r="H11" s="42">
        <v>3</v>
      </c>
      <c r="I11" s="4"/>
      <c r="J11" s="6">
        <v>2</v>
      </c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32" ht="25" customHeight="1" x14ac:dyDescent="0.45">
      <c r="A12" s="15">
        <v>2</v>
      </c>
      <c r="B12" s="37" t="s">
        <v>55</v>
      </c>
      <c r="C12" s="38">
        <v>40</v>
      </c>
      <c r="D12" s="43">
        <f>(D11/54)*100</f>
        <v>75.925925925925924</v>
      </c>
      <c r="E12" s="38">
        <v>39.166666666666664</v>
      </c>
      <c r="F12" s="44">
        <f>(F11/54)*100</f>
        <v>70.370370370370367</v>
      </c>
      <c r="G12" s="41" t="s">
        <v>47</v>
      </c>
      <c r="H12" s="42"/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32" ht="25" customHeight="1" x14ac:dyDescent="0.45">
      <c r="A13" s="15">
        <v>3</v>
      </c>
      <c r="B13" s="37" t="s">
        <v>56</v>
      </c>
      <c r="C13" s="38">
        <v>46.25</v>
      </c>
      <c r="D13" s="38"/>
      <c r="E13" s="38">
        <v>40.833333333333336</v>
      </c>
      <c r="F13" s="46"/>
      <c r="G13" s="41" t="s">
        <v>48</v>
      </c>
      <c r="H13" s="47">
        <v>3</v>
      </c>
      <c r="I13" s="48">
        <v>3</v>
      </c>
      <c r="J13" s="49">
        <v>3</v>
      </c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/>
    </row>
    <row r="14" spans="1:32" ht="25" customHeight="1" x14ac:dyDescent="0.45">
      <c r="A14" s="15">
        <v>4</v>
      </c>
      <c r="B14" s="37" t="s">
        <v>57</v>
      </c>
      <c r="C14" s="38">
        <v>43.75</v>
      </c>
      <c r="D14" s="38"/>
      <c r="E14" s="38">
        <v>34.166666666666664</v>
      </c>
      <c r="F14" s="46"/>
      <c r="G14" s="50" t="s">
        <v>49</v>
      </c>
      <c r="H14" s="47">
        <v>2</v>
      </c>
      <c r="I14" s="48">
        <v>3</v>
      </c>
      <c r="J14" s="49">
        <v>2</v>
      </c>
      <c r="K14" s="49"/>
      <c r="L14" s="49"/>
      <c r="M14" s="49"/>
      <c r="N14" s="49"/>
      <c r="O14" s="49"/>
      <c r="P14" s="49"/>
      <c r="Q14" s="49">
        <v>3</v>
      </c>
      <c r="R14" s="49">
        <v>3</v>
      </c>
      <c r="S14" s="49">
        <v>3</v>
      </c>
      <c r="T14" s="49"/>
    </row>
    <row r="15" spans="1:32" ht="25" customHeight="1" x14ac:dyDescent="0.45">
      <c r="A15" s="15">
        <v>5</v>
      </c>
      <c r="B15" s="37" t="s">
        <v>58</v>
      </c>
      <c r="C15" s="38">
        <v>43.75</v>
      </c>
      <c r="D15" s="38"/>
      <c r="E15" s="38">
        <v>28.333333333333332</v>
      </c>
      <c r="F15" s="46"/>
      <c r="G15" s="50" t="s">
        <v>50</v>
      </c>
      <c r="H15" s="47">
        <v>3</v>
      </c>
      <c r="I15" s="48">
        <v>2</v>
      </c>
      <c r="J15" s="49">
        <v>3</v>
      </c>
      <c r="K15" s="49"/>
      <c r="L15" s="49"/>
      <c r="M15" s="49"/>
      <c r="N15" s="49"/>
      <c r="O15" s="49"/>
      <c r="P15" s="49"/>
      <c r="Q15" s="49">
        <v>3</v>
      </c>
      <c r="R15" s="49">
        <v>3</v>
      </c>
      <c r="S15" s="49">
        <v>3</v>
      </c>
      <c r="T15" s="49"/>
    </row>
    <row r="16" spans="1:32" ht="25" customHeight="1" x14ac:dyDescent="0.45">
      <c r="A16" s="15">
        <v>6</v>
      </c>
      <c r="B16" s="37" t="s">
        <v>59</v>
      </c>
      <c r="C16" s="38">
        <v>36.25</v>
      </c>
      <c r="D16" s="38"/>
      <c r="E16" s="38">
        <v>18.333333333333332</v>
      </c>
      <c r="F16" s="46"/>
      <c r="G16" s="50" t="s">
        <v>121</v>
      </c>
      <c r="H16" s="47">
        <v>3</v>
      </c>
      <c r="I16" s="48"/>
      <c r="J16" s="49"/>
      <c r="K16" s="49"/>
      <c r="L16" s="49"/>
      <c r="M16" s="49"/>
      <c r="N16" s="49"/>
      <c r="O16" s="49"/>
      <c r="P16" s="49"/>
      <c r="Q16" s="49">
        <v>3</v>
      </c>
      <c r="R16" s="49">
        <v>3</v>
      </c>
      <c r="S16" s="49">
        <v>3</v>
      </c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60</v>
      </c>
      <c r="C17" s="38">
        <v>20</v>
      </c>
      <c r="D17" s="38"/>
      <c r="E17" s="38">
        <v>28.333333333333332</v>
      </c>
      <c r="F17" s="46"/>
      <c r="G17" s="50" t="s">
        <v>51</v>
      </c>
      <c r="H17" s="47">
        <f>AVERAGE(H11:H16)</f>
        <v>2.8</v>
      </c>
      <c r="I17" s="47">
        <f t="shared" ref="I17:S17" si="0">AVERAGE(I11:I16)</f>
        <v>2.75</v>
      </c>
      <c r="J17" s="47">
        <f t="shared" si="0"/>
        <v>2.6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61</v>
      </c>
      <c r="C18" s="38">
        <v>41.25</v>
      </c>
      <c r="D18" s="38"/>
      <c r="E18" s="38">
        <v>38.333333333333336</v>
      </c>
      <c r="F18" s="46"/>
      <c r="G18" s="51" t="s">
        <v>52</v>
      </c>
      <c r="H18" s="52">
        <f>(73.15*H17)/100</f>
        <v>2.0482</v>
      </c>
      <c r="I18" s="52">
        <f>(73.15*I17)/100</f>
        <v>2.0116250000000004</v>
      </c>
      <c r="J18" s="52">
        <f>(73.15*J17)/100</f>
        <v>1.9019000000000004</v>
      </c>
      <c r="K18" s="52"/>
      <c r="L18" s="52"/>
      <c r="M18" s="52"/>
      <c r="N18" s="52"/>
      <c r="O18" s="52"/>
      <c r="P18" s="52"/>
      <c r="Q18" s="52">
        <f>(73.15*Q17)/100</f>
        <v>2.1945000000000001</v>
      </c>
      <c r="R18" s="52">
        <f>(73.15*R17)/100</f>
        <v>2.1945000000000001</v>
      </c>
      <c r="S18" s="52">
        <f>(73.15*S17)/100</f>
        <v>2.1945000000000001</v>
      </c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62</v>
      </c>
      <c r="C19" s="38">
        <v>32.5</v>
      </c>
      <c r="D19" s="38"/>
      <c r="E19" s="38">
        <v>33.333333333333329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22.5</v>
      </c>
      <c r="D20" s="38"/>
      <c r="E20" s="38">
        <v>28.333333333333332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27.500000000000004</v>
      </c>
      <c r="D21" s="38"/>
      <c r="E21" s="38">
        <v>31.666666666666664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32.5</v>
      </c>
      <c r="D22" s="38"/>
      <c r="E22" s="38">
        <v>37.5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33.75</v>
      </c>
      <c r="D23" s="38"/>
      <c r="E23" s="38">
        <v>36.666666666666664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41.25</v>
      </c>
      <c r="D24" s="38"/>
      <c r="E24" s="38">
        <v>29.166666666666668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45</v>
      </c>
      <c r="D25" s="38"/>
      <c r="E25" s="38">
        <v>37.5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20</v>
      </c>
      <c r="D26" s="38"/>
      <c r="E26" s="38">
        <v>23.333333333333332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27.500000000000004</v>
      </c>
      <c r="D27" s="38"/>
      <c r="E27" s="38">
        <v>28.333333333333332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110</v>
      </c>
      <c r="C28" s="59">
        <v>27.500000000000004</v>
      </c>
      <c r="D28" s="59"/>
      <c r="E28" s="59">
        <v>15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73</v>
      </c>
      <c r="C29" s="38">
        <v>0</v>
      </c>
      <c r="D29" s="38"/>
      <c r="E29" s="38">
        <v>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74</v>
      </c>
      <c r="C30" s="38">
        <v>30</v>
      </c>
      <c r="D30" s="38"/>
      <c r="E30" s="38">
        <v>33.333333333333329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75</v>
      </c>
      <c r="C31" s="38">
        <v>26.25</v>
      </c>
      <c r="D31" s="38"/>
      <c r="E31" s="38">
        <v>28.333333333333332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76</v>
      </c>
      <c r="C32" s="38">
        <v>42.5</v>
      </c>
      <c r="D32" s="38"/>
      <c r="E32" s="38">
        <v>27.500000000000004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42.5</v>
      </c>
      <c r="D33" s="38"/>
      <c r="E33" s="38">
        <v>34.166666666666664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33.75</v>
      </c>
      <c r="D34" s="38"/>
      <c r="E34" s="38">
        <v>25.833333333333336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33.75</v>
      </c>
      <c r="D35" s="38"/>
      <c r="E35" s="38">
        <v>21.666666666666668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20</v>
      </c>
      <c r="D36" s="38"/>
      <c r="E36" s="38">
        <v>15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38.75</v>
      </c>
      <c r="D37" s="38"/>
      <c r="E37" s="38">
        <v>33.333333333333329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42.5</v>
      </c>
      <c r="D38" s="38"/>
      <c r="E38" s="38">
        <v>35.833333333333336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45</v>
      </c>
      <c r="D39" s="38"/>
      <c r="E39" s="38">
        <v>39.166666666666664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32.5</v>
      </c>
      <c r="D40" s="38"/>
      <c r="E40" s="38">
        <v>28.333333333333332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41.25</v>
      </c>
      <c r="D41" s="38"/>
      <c r="E41" s="38">
        <v>39.166666666666664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23.75</v>
      </c>
      <c r="D42" s="38"/>
      <c r="E42" s="38">
        <v>25.833333333333336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27.500000000000004</v>
      </c>
      <c r="D43" s="38"/>
      <c r="E43" s="38">
        <v>20.833333333333336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36.25</v>
      </c>
      <c r="D44" s="38"/>
      <c r="E44" s="38">
        <v>35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43.75</v>
      </c>
      <c r="D45" s="38"/>
      <c r="E45" s="38">
        <v>34.166666666666664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31.25</v>
      </c>
      <c r="D46" s="38"/>
      <c r="E46" s="38">
        <v>27.500000000000004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33.75</v>
      </c>
      <c r="D47" s="38"/>
      <c r="E47" s="38">
        <v>35.833333333333336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92</v>
      </c>
      <c r="C48" s="38">
        <v>22.5</v>
      </c>
      <c r="D48" s="38"/>
      <c r="E48" s="38">
        <v>32.5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93</v>
      </c>
      <c r="C49" s="38">
        <v>41.25</v>
      </c>
      <c r="D49" s="38"/>
      <c r="E49" s="38">
        <v>30.833333333333336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94</v>
      </c>
      <c r="C50" s="38">
        <v>3.75</v>
      </c>
      <c r="D50" s="38"/>
      <c r="E50" s="38">
        <v>0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95</v>
      </c>
      <c r="C51" s="38">
        <v>33.75</v>
      </c>
      <c r="D51" s="38"/>
      <c r="E51" s="38">
        <v>13.333333333333334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96</v>
      </c>
      <c r="C52" s="38">
        <v>30</v>
      </c>
      <c r="D52" s="38"/>
      <c r="E52" s="38">
        <v>24.166666666666668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97</v>
      </c>
      <c r="C53" s="38">
        <v>37.5</v>
      </c>
      <c r="D53" s="38"/>
      <c r="E53" s="38">
        <v>25.833333333333336</v>
      </c>
      <c r="F53" s="55"/>
    </row>
    <row r="54" spans="1:20" ht="25" customHeight="1" x14ac:dyDescent="0.45">
      <c r="A54" s="15">
        <v>44</v>
      </c>
      <c r="B54" s="37" t="s">
        <v>98</v>
      </c>
      <c r="C54" s="38">
        <v>38.75</v>
      </c>
      <c r="D54" s="38"/>
      <c r="E54" s="38">
        <v>36.666666666666664</v>
      </c>
      <c r="F54" s="55"/>
    </row>
    <row r="55" spans="1:20" ht="25" customHeight="1" x14ac:dyDescent="0.45">
      <c r="A55" s="15">
        <v>45</v>
      </c>
      <c r="B55" s="37" t="s">
        <v>99</v>
      </c>
      <c r="C55" s="59">
        <v>35</v>
      </c>
      <c r="D55" s="59"/>
      <c r="E55" s="59">
        <v>33.333333333333329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100</v>
      </c>
      <c r="C56" s="59">
        <v>32.5</v>
      </c>
      <c r="D56" s="59"/>
      <c r="E56" s="59">
        <v>33.333333333333329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101</v>
      </c>
      <c r="C57" s="38">
        <v>26.25</v>
      </c>
      <c r="D57" s="38"/>
      <c r="E57" s="38">
        <v>31.666666666666664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102</v>
      </c>
      <c r="C58" s="38">
        <v>23.75</v>
      </c>
      <c r="D58" s="38"/>
      <c r="E58" s="38">
        <v>28.333333333333332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103</v>
      </c>
      <c r="C59" s="38">
        <v>28.749999999999996</v>
      </c>
      <c r="D59" s="38"/>
      <c r="E59" s="38">
        <v>30.833333333333336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104</v>
      </c>
      <c r="C60" s="38">
        <v>20</v>
      </c>
      <c r="D60" s="38"/>
      <c r="E60" s="38">
        <v>25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105</v>
      </c>
      <c r="C61" s="38">
        <v>28.749999999999996</v>
      </c>
      <c r="D61" s="38"/>
      <c r="E61" s="38">
        <v>36.666666666666664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106</v>
      </c>
      <c r="C62" s="38">
        <v>33.75</v>
      </c>
      <c r="D62" s="38"/>
      <c r="E62" s="38">
        <v>31.666666666666664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107</v>
      </c>
      <c r="C63" s="38">
        <v>26.25</v>
      </c>
      <c r="D63" s="38"/>
      <c r="E63" s="38">
        <v>26.666666666666668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108</v>
      </c>
      <c r="C64" s="38">
        <v>32.5</v>
      </c>
      <c r="D64" s="38"/>
      <c r="E64" s="38">
        <v>30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132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94.117647058823522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74.509803921568633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84.313725490196077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35</v>
      </c>
      <c r="D11" s="39">
        <f>COUNTIF(C11:C61,"&gt;="&amp;D10)</f>
        <v>48</v>
      </c>
      <c r="E11" s="38">
        <v>30</v>
      </c>
      <c r="F11" s="40">
        <f>COUNTIF(E11:E61,"&gt;="&amp;F10)</f>
        <v>38</v>
      </c>
      <c r="G11" s="41" t="s">
        <v>46</v>
      </c>
      <c r="H11" s="42">
        <v>3</v>
      </c>
      <c r="I11" s="4">
        <v>3</v>
      </c>
      <c r="J11" s="6">
        <v>3</v>
      </c>
      <c r="K11" s="42"/>
      <c r="L11" s="6"/>
      <c r="M11" s="6"/>
      <c r="N11" s="6"/>
      <c r="O11" s="6"/>
      <c r="P11" s="6"/>
      <c r="Q11" s="42"/>
      <c r="R11" s="42">
        <v>3</v>
      </c>
      <c r="S11" s="42">
        <v>3</v>
      </c>
      <c r="T11" s="6"/>
    </row>
    <row r="12" spans="1:32" ht="25" customHeight="1" x14ac:dyDescent="0.45">
      <c r="A12" s="15">
        <v>2</v>
      </c>
      <c r="B12" s="37" t="s">
        <v>55</v>
      </c>
      <c r="C12" s="38">
        <v>45</v>
      </c>
      <c r="D12" s="43">
        <f>(D11/51)*100</f>
        <v>94.117647058823522</v>
      </c>
      <c r="E12" s="38">
        <v>30</v>
      </c>
      <c r="F12" s="44">
        <f>(F11/51)*100</f>
        <v>74.509803921568633</v>
      </c>
      <c r="G12" s="41" t="s">
        <v>47</v>
      </c>
      <c r="H12" s="42">
        <v>3</v>
      </c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/>
      <c r="R12" s="42">
        <v>3</v>
      </c>
      <c r="S12" s="42">
        <v>3</v>
      </c>
      <c r="T12" s="6"/>
    </row>
    <row r="13" spans="1:32" ht="25" customHeight="1" x14ac:dyDescent="0.45">
      <c r="A13" s="15">
        <v>3</v>
      </c>
      <c r="B13" s="37" t="s">
        <v>56</v>
      </c>
      <c r="C13" s="38">
        <v>45</v>
      </c>
      <c r="D13" s="38"/>
      <c r="E13" s="38">
        <v>46</v>
      </c>
      <c r="F13" s="46"/>
      <c r="G13" s="41" t="s">
        <v>48</v>
      </c>
      <c r="H13" s="47">
        <v>3</v>
      </c>
      <c r="I13" s="48">
        <v>3</v>
      </c>
      <c r="J13" s="49">
        <v>3</v>
      </c>
      <c r="K13" s="49"/>
      <c r="L13" s="49"/>
      <c r="M13" s="49"/>
      <c r="N13" s="49"/>
      <c r="O13" s="49"/>
      <c r="P13" s="49"/>
      <c r="Q13" s="49"/>
      <c r="R13" s="49">
        <v>3</v>
      </c>
      <c r="S13" s="49">
        <v>3</v>
      </c>
      <c r="T13" s="49"/>
    </row>
    <row r="14" spans="1:32" ht="25" customHeight="1" x14ac:dyDescent="0.45">
      <c r="A14" s="15">
        <v>4</v>
      </c>
      <c r="B14" s="37" t="s">
        <v>57</v>
      </c>
      <c r="C14" s="38">
        <v>45</v>
      </c>
      <c r="D14" s="38"/>
      <c r="E14" s="38">
        <v>46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32" ht="25" customHeight="1" x14ac:dyDescent="0.45">
      <c r="A15" s="15">
        <v>5</v>
      </c>
      <c r="B15" s="37" t="s">
        <v>58</v>
      </c>
      <c r="C15" s="38">
        <v>42</v>
      </c>
      <c r="D15" s="38"/>
      <c r="E15" s="38">
        <v>30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32" ht="25" customHeight="1" x14ac:dyDescent="0.45">
      <c r="A16" s="15">
        <v>6</v>
      </c>
      <c r="B16" s="37" t="s">
        <v>59</v>
      </c>
      <c r="C16" s="38">
        <v>0</v>
      </c>
      <c r="D16" s="38"/>
      <c r="E16" s="38">
        <v>0</v>
      </c>
      <c r="F16" s="46"/>
      <c r="G16" s="50" t="s">
        <v>121</v>
      </c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60</v>
      </c>
      <c r="C17" s="38">
        <v>35</v>
      </c>
      <c r="D17" s="38"/>
      <c r="E17" s="38">
        <v>25</v>
      </c>
      <c r="F17" s="46"/>
      <c r="G17" s="50" t="s">
        <v>51</v>
      </c>
      <c r="H17" s="47">
        <f>AVERAGE(H11:H16)</f>
        <v>3</v>
      </c>
      <c r="I17" s="47">
        <f t="shared" ref="I17:S17" si="0">AVERAGE(I11:I16)</f>
        <v>3</v>
      </c>
      <c r="J17" s="47">
        <f t="shared" si="0"/>
        <v>3</v>
      </c>
      <c r="K17" s="47"/>
      <c r="L17" s="47"/>
      <c r="M17" s="47"/>
      <c r="N17" s="47"/>
      <c r="O17" s="47"/>
      <c r="P17" s="47"/>
      <c r="Q17" s="47"/>
      <c r="R17" s="47">
        <f t="shared" si="0"/>
        <v>3</v>
      </c>
      <c r="S17" s="47">
        <f t="shared" si="0"/>
        <v>3</v>
      </c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61</v>
      </c>
      <c r="C18" s="38">
        <v>46</v>
      </c>
      <c r="D18" s="38"/>
      <c r="E18" s="38">
        <v>46</v>
      </c>
      <c r="F18" s="46"/>
      <c r="G18" s="51" t="s">
        <v>52</v>
      </c>
      <c r="H18" s="52">
        <f>(84.31*H17)/100</f>
        <v>2.5293000000000001</v>
      </c>
      <c r="I18" s="52">
        <f t="shared" ref="I18:S18" si="1">(84.31*I17)/100</f>
        <v>2.5293000000000001</v>
      </c>
      <c r="J18" s="52">
        <f t="shared" si="1"/>
        <v>2.5293000000000001</v>
      </c>
      <c r="K18" s="52"/>
      <c r="L18" s="52"/>
      <c r="M18" s="52"/>
      <c r="N18" s="52"/>
      <c r="O18" s="52"/>
      <c r="P18" s="52"/>
      <c r="Q18" s="52"/>
      <c r="R18" s="52">
        <f t="shared" si="1"/>
        <v>2.5293000000000001</v>
      </c>
      <c r="S18" s="52">
        <f t="shared" si="1"/>
        <v>2.5293000000000001</v>
      </c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62</v>
      </c>
      <c r="C19" s="38">
        <v>35</v>
      </c>
      <c r="D19" s="38"/>
      <c r="E19" s="38">
        <v>30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30</v>
      </c>
      <c r="D20" s="38"/>
      <c r="E20" s="38">
        <v>20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31</v>
      </c>
      <c r="D21" s="38"/>
      <c r="E21" s="38">
        <v>20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40</v>
      </c>
      <c r="D22" s="38"/>
      <c r="E22" s="38">
        <v>40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40</v>
      </c>
      <c r="D23" s="38"/>
      <c r="E23" s="38">
        <v>40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40</v>
      </c>
      <c r="D24" s="38"/>
      <c r="E24" s="38">
        <v>40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45</v>
      </c>
      <c r="D25" s="38"/>
      <c r="E25" s="38">
        <v>46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35</v>
      </c>
      <c r="D26" s="38"/>
      <c r="E26" s="38">
        <v>20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30</v>
      </c>
      <c r="D27" s="38"/>
      <c r="E27" s="38">
        <v>25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110</v>
      </c>
      <c r="C28" s="59">
        <v>35</v>
      </c>
      <c r="D28" s="59"/>
      <c r="E28" s="59">
        <v>25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74</v>
      </c>
      <c r="C29" s="38">
        <v>35</v>
      </c>
      <c r="D29" s="38"/>
      <c r="E29" s="38">
        <v>25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75</v>
      </c>
      <c r="C30" s="38">
        <v>35</v>
      </c>
      <c r="D30" s="38"/>
      <c r="E30" s="38">
        <v>30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76</v>
      </c>
      <c r="C31" s="38">
        <v>45</v>
      </c>
      <c r="D31" s="38"/>
      <c r="E31" s="38">
        <v>30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77</v>
      </c>
      <c r="C32" s="38">
        <v>45</v>
      </c>
      <c r="D32" s="38"/>
      <c r="E32" s="38">
        <v>30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78</v>
      </c>
      <c r="C33" s="38">
        <v>37</v>
      </c>
      <c r="D33" s="38"/>
      <c r="E33" s="38">
        <v>30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79</v>
      </c>
      <c r="C34" s="38">
        <v>35</v>
      </c>
      <c r="D34" s="38"/>
      <c r="E34" s="38">
        <v>30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81</v>
      </c>
      <c r="C35" s="38">
        <v>40</v>
      </c>
      <c r="D35" s="38"/>
      <c r="E35" s="38">
        <v>30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82</v>
      </c>
      <c r="C36" s="38">
        <v>45</v>
      </c>
      <c r="D36" s="38"/>
      <c r="E36" s="38">
        <v>46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83</v>
      </c>
      <c r="C37" s="38">
        <v>45</v>
      </c>
      <c r="D37" s="38"/>
      <c r="E37" s="38">
        <v>30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84</v>
      </c>
      <c r="C38" s="38">
        <v>38</v>
      </c>
      <c r="D38" s="38"/>
      <c r="E38" s="38">
        <v>30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85</v>
      </c>
      <c r="C39" s="38">
        <v>45</v>
      </c>
      <c r="D39" s="38"/>
      <c r="E39" s="38">
        <v>45</v>
      </c>
      <c r="F39" s="55"/>
    </row>
    <row r="40" spans="1:21" ht="25" customHeight="1" x14ac:dyDescent="0.45">
      <c r="A40" s="15">
        <v>30</v>
      </c>
      <c r="B40" s="37" t="s">
        <v>86</v>
      </c>
      <c r="C40" s="38">
        <v>30</v>
      </c>
      <c r="D40" s="38"/>
      <c r="E40" s="38">
        <v>30</v>
      </c>
      <c r="F40" s="55"/>
    </row>
    <row r="41" spans="1:21" ht="25" customHeight="1" x14ac:dyDescent="0.45">
      <c r="A41" s="15">
        <v>31</v>
      </c>
      <c r="B41" s="37" t="s">
        <v>87</v>
      </c>
      <c r="C41" s="38">
        <v>0</v>
      </c>
      <c r="D41" s="38"/>
      <c r="E41" s="38">
        <v>0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88</v>
      </c>
      <c r="C42" s="38">
        <v>40</v>
      </c>
      <c r="D42" s="38"/>
      <c r="E42" s="38">
        <v>30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89</v>
      </c>
      <c r="C43" s="38">
        <v>45</v>
      </c>
      <c r="D43" s="38"/>
      <c r="E43" s="38">
        <v>42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90</v>
      </c>
      <c r="C44" s="38">
        <v>35</v>
      </c>
      <c r="D44" s="38"/>
      <c r="E44" s="38">
        <v>30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91</v>
      </c>
      <c r="C45" s="38">
        <v>40</v>
      </c>
      <c r="D45" s="38"/>
      <c r="E45" s="38">
        <v>40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93</v>
      </c>
      <c r="C46" s="38">
        <v>43</v>
      </c>
      <c r="D46" s="38"/>
      <c r="E46" s="38">
        <v>42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94</v>
      </c>
      <c r="C47" s="38">
        <v>0</v>
      </c>
      <c r="D47" s="38"/>
      <c r="E47" s="38">
        <v>0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95</v>
      </c>
      <c r="C48" s="38">
        <v>40</v>
      </c>
      <c r="D48" s="38"/>
      <c r="E48" s="38">
        <v>30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96</v>
      </c>
      <c r="C49" s="38">
        <v>40</v>
      </c>
      <c r="D49" s="38"/>
      <c r="E49" s="38">
        <v>30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97</v>
      </c>
      <c r="C50" s="38">
        <v>45</v>
      </c>
      <c r="D50" s="38"/>
      <c r="E50" s="38">
        <v>25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98</v>
      </c>
      <c r="C51" s="38">
        <v>40</v>
      </c>
      <c r="D51" s="38"/>
      <c r="E51" s="38">
        <v>40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99</v>
      </c>
      <c r="C52" s="38">
        <v>42</v>
      </c>
      <c r="D52" s="38"/>
      <c r="E52" s="38">
        <v>40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100</v>
      </c>
      <c r="C53" s="38">
        <v>40</v>
      </c>
      <c r="D53" s="38"/>
      <c r="E53" s="38">
        <v>30</v>
      </c>
      <c r="F53" s="55"/>
    </row>
    <row r="54" spans="1:20" ht="25" customHeight="1" x14ac:dyDescent="0.45">
      <c r="A54" s="15">
        <v>44</v>
      </c>
      <c r="B54" s="37" t="s">
        <v>101</v>
      </c>
      <c r="C54" s="38">
        <v>40</v>
      </c>
      <c r="D54" s="38"/>
      <c r="E54" s="38">
        <v>30</v>
      </c>
      <c r="F54" s="55"/>
    </row>
    <row r="55" spans="1:20" ht="25" customHeight="1" x14ac:dyDescent="0.45">
      <c r="A55" s="15">
        <v>45</v>
      </c>
      <c r="B55" s="37" t="s">
        <v>102</v>
      </c>
      <c r="C55" s="59">
        <v>40</v>
      </c>
      <c r="D55" s="59"/>
      <c r="E55" s="59">
        <v>40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103</v>
      </c>
      <c r="C56" s="59">
        <v>45</v>
      </c>
      <c r="D56" s="59"/>
      <c r="E56" s="59">
        <v>30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104</v>
      </c>
      <c r="C57" s="38">
        <v>35</v>
      </c>
      <c r="D57" s="38"/>
      <c r="E57" s="38">
        <v>25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105</v>
      </c>
      <c r="C58" s="38">
        <v>41</v>
      </c>
      <c r="D58" s="38"/>
      <c r="E58" s="38">
        <v>30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106</v>
      </c>
      <c r="C59" s="38">
        <v>35</v>
      </c>
      <c r="D59" s="38"/>
      <c r="E59" s="38">
        <v>30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107</v>
      </c>
      <c r="C60" s="38">
        <v>35</v>
      </c>
      <c r="D60" s="38"/>
      <c r="E60" s="38">
        <v>25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108</v>
      </c>
      <c r="C61" s="38">
        <v>40</v>
      </c>
      <c r="D61" s="38"/>
      <c r="E61" s="38">
        <v>40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133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94.642857142857139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42.857142857142854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68.75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22.5</v>
      </c>
      <c r="D11" s="39">
        <f>COUNTIF(C11:C66,"&gt;="&amp;D10)</f>
        <v>53</v>
      </c>
      <c r="E11" s="38">
        <v>0</v>
      </c>
      <c r="F11" s="40">
        <f>COUNTIF(E11:E66,"&gt;="&amp;F10)</f>
        <v>24</v>
      </c>
      <c r="G11" s="41" t="s">
        <v>46</v>
      </c>
      <c r="H11" s="42">
        <v>3</v>
      </c>
      <c r="I11" s="4">
        <v>3</v>
      </c>
      <c r="J11" s="6">
        <v>3</v>
      </c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32" ht="25" customHeight="1" x14ac:dyDescent="0.45">
      <c r="A12" s="15">
        <v>2</v>
      </c>
      <c r="B12" s="37" t="s">
        <v>55</v>
      </c>
      <c r="C12" s="38">
        <v>41.25</v>
      </c>
      <c r="D12" s="43">
        <f>(D11/56)*100</f>
        <v>94.642857142857139</v>
      </c>
      <c r="E12" s="38">
        <v>25.833333333333336</v>
      </c>
      <c r="F12" s="44">
        <f>(F11/56)*100</f>
        <v>42.857142857142854</v>
      </c>
      <c r="G12" s="41" t="s">
        <v>47</v>
      </c>
      <c r="H12" s="42">
        <v>3</v>
      </c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32" ht="25" customHeight="1" x14ac:dyDescent="0.45">
      <c r="A13" s="15">
        <v>3</v>
      </c>
      <c r="B13" s="37" t="s">
        <v>56</v>
      </c>
      <c r="C13" s="38">
        <v>45</v>
      </c>
      <c r="D13" s="38"/>
      <c r="E13" s="38">
        <v>37.5</v>
      </c>
      <c r="F13" s="46"/>
      <c r="G13" s="41" t="s">
        <v>48</v>
      </c>
      <c r="H13" s="47">
        <v>3</v>
      </c>
      <c r="I13" s="48">
        <v>3</v>
      </c>
      <c r="J13" s="49">
        <v>3</v>
      </c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/>
    </row>
    <row r="14" spans="1:32" ht="25" customHeight="1" x14ac:dyDescent="0.45">
      <c r="A14" s="15">
        <v>4</v>
      </c>
      <c r="B14" s="37" t="s">
        <v>57</v>
      </c>
      <c r="C14" s="38">
        <v>45</v>
      </c>
      <c r="D14" s="38"/>
      <c r="E14" s="38">
        <v>29.166666666666668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32" ht="25" customHeight="1" x14ac:dyDescent="0.45">
      <c r="A15" s="15">
        <v>5</v>
      </c>
      <c r="B15" s="37" t="s">
        <v>58</v>
      </c>
      <c r="C15" s="38">
        <v>46.25</v>
      </c>
      <c r="D15" s="38"/>
      <c r="E15" s="38">
        <v>34.166666666666664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32" ht="25" customHeight="1" x14ac:dyDescent="0.45">
      <c r="A16" s="15">
        <v>6</v>
      </c>
      <c r="B16" s="37" t="s">
        <v>59</v>
      </c>
      <c r="C16" s="38">
        <v>37.5</v>
      </c>
      <c r="D16" s="38"/>
      <c r="E16" s="38">
        <v>16.666666666666664</v>
      </c>
      <c r="F16" s="46"/>
      <c r="G16" s="50" t="s">
        <v>121</v>
      </c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60</v>
      </c>
      <c r="C17" s="38">
        <v>37.5</v>
      </c>
      <c r="D17" s="38"/>
      <c r="E17" s="38">
        <v>26.666666666666668</v>
      </c>
      <c r="F17" s="46"/>
      <c r="G17" s="50" t="s">
        <v>51</v>
      </c>
      <c r="H17" s="47">
        <f>AVERAGE(H11:H16)</f>
        <v>3</v>
      </c>
      <c r="I17" s="47">
        <f t="shared" ref="I17:S17" si="0">AVERAGE(I11:I16)</f>
        <v>3</v>
      </c>
      <c r="J17" s="47">
        <f t="shared" si="0"/>
        <v>3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61</v>
      </c>
      <c r="C18" s="38">
        <v>45</v>
      </c>
      <c r="D18" s="38"/>
      <c r="E18" s="38">
        <v>37.5</v>
      </c>
      <c r="F18" s="46"/>
      <c r="G18" s="51" t="s">
        <v>52</v>
      </c>
      <c r="H18" s="52">
        <f>(68.75*H17)/100</f>
        <v>2.0625</v>
      </c>
      <c r="I18" s="52">
        <f t="shared" ref="I18:S18" si="1">(68.75*I17)/100</f>
        <v>2.0625</v>
      </c>
      <c r="J18" s="52">
        <f t="shared" si="1"/>
        <v>2.0625</v>
      </c>
      <c r="K18" s="52"/>
      <c r="L18" s="52"/>
      <c r="M18" s="52"/>
      <c r="N18" s="52"/>
      <c r="O18" s="52"/>
      <c r="P18" s="52"/>
      <c r="Q18" s="52">
        <f t="shared" si="1"/>
        <v>2.0625</v>
      </c>
      <c r="R18" s="52">
        <f t="shared" si="1"/>
        <v>2.0625</v>
      </c>
      <c r="S18" s="52">
        <f t="shared" si="1"/>
        <v>2.0625</v>
      </c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62</v>
      </c>
      <c r="C19" s="38">
        <v>37.5</v>
      </c>
      <c r="D19" s="38"/>
      <c r="E19" s="38">
        <v>20.833333333333336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63</v>
      </c>
      <c r="C20" s="38">
        <v>22.5</v>
      </c>
      <c r="D20" s="38"/>
      <c r="E20" s="38">
        <v>0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64</v>
      </c>
      <c r="C21" s="38">
        <v>28.749999999999996</v>
      </c>
      <c r="D21" s="38"/>
      <c r="E21" s="38">
        <v>17.5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65</v>
      </c>
      <c r="C22" s="38">
        <v>37.5</v>
      </c>
      <c r="D22" s="38"/>
      <c r="E22" s="38">
        <v>24.166666666666668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66</v>
      </c>
      <c r="C23" s="38">
        <v>36.25</v>
      </c>
      <c r="D23" s="38"/>
      <c r="E23" s="38">
        <v>24.166666666666668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67</v>
      </c>
      <c r="C24" s="38">
        <v>42.5</v>
      </c>
      <c r="D24" s="38"/>
      <c r="E24" s="38">
        <v>24.166666666666668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68</v>
      </c>
      <c r="C25" s="38">
        <v>45</v>
      </c>
      <c r="D25" s="38"/>
      <c r="E25" s="38">
        <v>33.333333333333329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69</v>
      </c>
      <c r="C26" s="38">
        <v>42.5</v>
      </c>
      <c r="D26" s="38"/>
      <c r="E26" s="38">
        <v>21.666666666666668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70</v>
      </c>
      <c r="C27" s="38">
        <v>43.75</v>
      </c>
      <c r="D27" s="38"/>
      <c r="E27" s="38">
        <v>24.166666666666668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71</v>
      </c>
      <c r="C28" s="59">
        <v>36.25</v>
      </c>
      <c r="D28" s="59"/>
      <c r="E28" s="59">
        <v>12.5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72</v>
      </c>
      <c r="C29" s="38">
        <v>40</v>
      </c>
      <c r="D29" s="38"/>
      <c r="E29" s="38">
        <v>19.166666666666668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110</v>
      </c>
      <c r="C30" s="38">
        <v>33.75</v>
      </c>
      <c r="D30" s="38"/>
      <c r="E30" s="38">
        <v>2.5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73</v>
      </c>
      <c r="C31" s="38">
        <v>20</v>
      </c>
      <c r="D31" s="38"/>
      <c r="E31" s="38">
        <v>22.5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74</v>
      </c>
      <c r="C32" s="38">
        <v>31.25</v>
      </c>
      <c r="D32" s="38"/>
      <c r="E32" s="38">
        <v>24.166666666666668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75</v>
      </c>
      <c r="C33" s="38">
        <v>35</v>
      </c>
      <c r="D33" s="38"/>
      <c r="E33" s="38">
        <v>26.666666666666668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76</v>
      </c>
      <c r="C34" s="38">
        <v>43.75</v>
      </c>
      <c r="D34" s="38"/>
      <c r="E34" s="38">
        <v>30.833333333333336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77</v>
      </c>
      <c r="C35" s="38">
        <v>47.5</v>
      </c>
      <c r="D35" s="38"/>
      <c r="E35" s="38">
        <v>33.333333333333329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78</v>
      </c>
      <c r="C36" s="38">
        <v>38.75</v>
      </c>
      <c r="D36" s="38"/>
      <c r="E36" s="38">
        <v>14.166666666666666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79</v>
      </c>
      <c r="C37" s="38">
        <v>36.25</v>
      </c>
      <c r="D37" s="38"/>
      <c r="E37" s="38">
        <v>20.833333333333336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80</v>
      </c>
      <c r="C38" s="38">
        <v>28.749999999999996</v>
      </c>
      <c r="D38" s="38"/>
      <c r="E38" s="38">
        <v>7.5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81</v>
      </c>
      <c r="C39" s="38">
        <v>43.75</v>
      </c>
      <c r="D39" s="38"/>
      <c r="E39" s="38">
        <v>34.166666666666664</v>
      </c>
      <c r="F39" s="55"/>
    </row>
    <row r="40" spans="1:21" ht="25" customHeight="1" x14ac:dyDescent="0.45">
      <c r="A40" s="15">
        <v>30</v>
      </c>
      <c r="B40" s="37" t="s">
        <v>82</v>
      </c>
      <c r="C40" s="38">
        <v>47.5</v>
      </c>
      <c r="D40" s="38"/>
      <c r="E40" s="38">
        <v>40</v>
      </c>
      <c r="F40" s="55"/>
    </row>
    <row r="41" spans="1:21" ht="25" customHeight="1" x14ac:dyDescent="0.45">
      <c r="A41" s="15">
        <v>31</v>
      </c>
      <c r="B41" s="37" t="s">
        <v>83</v>
      </c>
      <c r="C41" s="38">
        <v>40</v>
      </c>
      <c r="D41" s="38"/>
      <c r="E41" s="38">
        <v>34.166666666666664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84</v>
      </c>
      <c r="C42" s="38">
        <v>40</v>
      </c>
      <c r="D42" s="38"/>
      <c r="E42" s="38">
        <v>29.166666666666668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85</v>
      </c>
      <c r="C43" s="38">
        <v>46.25</v>
      </c>
      <c r="D43" s="38"/>
      <c r="E43" s="38">
        <v>37.5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86</v>
      </c>
      <c r="C44" s="38">
        <v>35</v>
      </c>
      <c r="D44" s="38"/>
      <c r="E44" s="38">
        <v>10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87</v>
      </c>
      <c r="C45" s="38">
        <v>37.5</v>
      </c>
      <c r="D45" s="38"/>
      <c r="E45" s="38">
        <v>24.166666666666668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88</v>
      </c>
      <c r="C46" s="38">
        <v>46.25</v>
      </c>
      <c r="D46" s="38"/>
      <c r="E46" s="38">
        <v>40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89</v>
      </c>
      <c r="C47" s="38">
        <v>47.5</v>
      </c>
      <c r="D47" s="38"/>
      <c r="E47" s="38">
        <v>36.666666666666664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90</v>
      </c>
      <c r="C48" s="38">
        <v>45</v>
      </c>
      <c r="D48" s="38"/>
      <c r="E48" s="38">
        <v>25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91</v>
      </c>
      <c r="C49" s="38">
        <v>38.75</v>
      </c>
      <c r="D49" s="38"/>
      <c r="E49" s="38">
        <v>28.333333333333332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92</v>
      </c>
      <c r="C50" s="38">
        <v>36.25</v>
      </c>
      <c r="D50" s="38"/>
      <c r="E50" s="38">
        <v>0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93</v>
      </c>
      <c r="C51" s="38">
        <v>45</v>
      </c>
      <c r="D51" s="38"/>
      <c r="E51" s="38">
        <v>29.166666666666668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94</v>
      </c>
      <c r="C52" s="38">
        <v>30</v>
      </c>
      <c r="D52" s="38"/>
      <c r="E52" s="38">
        <v>15.833333333333332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95</v>
      </c>
      <c r="C53" s="38">
        <v>37.5</v>
      </c>
      <c r="D53" s="38"/>
      <c r="E53" s="38">
        <v>21.666666666666668</v>
      </c>
      <c r="F53" s="55"/>
    </row>
    <row r="54" spans="1:20" ht="25" customHeight="1" x14ac:dyDescent="0.45">
      <c r="A54" s="15">
        <v>44</v>
      </c>
      <c r="B54" s="37" t="s">
        <v>96</v>
      </c>
      <c r="C54" s="38">
        <v>42.5</v>
      </c>
      <c r="D54" s="38"/>
      <c r="E54" s="38">
        <v>18.333333333333332</v>
      </c>
      <c r="F54" s="55"/>
    </row>
    <row r="55" spans="1:20" ht="25" customHeight="1" x14ac:dyDescent="0.45">
      <c r="A55" s="15">
        <v>45</v>
      </c>
      <c r="B55" s="37" t="s">
        <v>97</v>
      </c>
      <c r="C55" s="59">
        <v>42.5</v>
      </c>
      <c r="D55" s="59"/>
      <c r="E55" s="59">
        <v>17.5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98</v>
      </c>
      <c r="C56" s="59">
        <v>38.75</v>
      </c>
      <c r="D56" s="59"/>
      <c r="E56" s="59">
        <v>29.166666666666668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99</v>
      </c>
      <c r="C57" s="38">
        <v>36.25</v>
      </c>
      <c r="D57" s="38"/>
      <c r="E57" s="38">
        <v>30.833333333333336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100</v>
      </c>
      <c r="C58" s="38">
        <v>31.25</v>
      </c>
      <c r="D58" s="38"/>
      <c r="E58" s="38">
        <v>20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101</v>
      </c>
      <c r="C59" s="38">
        <v>42.5</v>
      </c>
      <c r="D59" s="38"/>
      <c r="E59" s="38">
        <v>32.5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102</v>
      </c>
      <c r="C60" s="38">
        <v>41.25</v>
      </c>
      <c r="D60" s="38"/>
      <c r="E60" s="38">
        <v>29.166666666666668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103</v>
      </c>
      <c r="C61" s="38">
        <v>35</v>
      </c>
      <c r="D61" s="38"/>
      <c r="E61" s="38">
        <v>30.833333333333336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104</v>
      </c>
      <c r="C62" s="38">
        <v>27.500000000000004</v>
      </c>
      <c r="D62" s="38"/>
      <c r="E62" s="38">
        <v>30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105</v>
      </c>
      <c r="C63" s="38">
        <v>43.75</v>
      </c>
      <c r="D63" s="38"/>
      <c r="E63" s="38">
        <v>30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106</v>
      </c>
      <c r="C64" s="38">
        <v>45</v>
      </c>
      <c r="D64" s="38"/>
      <c r="E64" s="38">
        <v>26.666666666666668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 t="s">
        <v>107</v>
      </c>
      <c r="C65" s="38">
        <v>40</v>
      </c>
      <c r="D65" s="38"/>
      <c r="E65" s="38">
        <v>14.166666666666666</v>
      </c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 t="s">
        <v>108</v>
      </c>
      <c r="C66" s="38">
        <v>36.25</v>
      </c>
      <c r="D66" s="38"/>
      <c r="E66" s="38">
        <v>27.500000000000004</v>
      </c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21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21" ht="44" customHeight="1" x14ac:dyDescent="0.45">
      <c r="A3" s="71" t="s">
        <v>134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21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88.235294117647058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56.862745098039213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72.549019607843135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x14ac:dyDescent="0.45">
      <c r="A11" s="15">
        <v>1</v>
      </c>
      <c r="B11" s="37" t="s">
        <v>55</v>
      </c>
      <c r="C11" s="38">
        <v>40</v>
      </c>
      <c r="D11" s="38">
        <f>COUNTIF(C11:C61,"&gt;="&amp;D10)</f>
        <v>45</v>
      </c>
      <c r="E11" s="38">
        <v>34.166666666666664</v>
      </c>
      <c r="F11" s="40">
        <f>COUNTIF(E11:E61,"&gt;="&amp;F10)</f>
        <v>29</v>
      </c>
      <c r="G11" s="41" t="s">
        <v>46</v>
      </c>
      <c r="H11" s="42">
        <v>3</v>
      </c>
      <c r="I11" s="4"/>
      <c r="J11" s="6"/>
      <c r="K11" s="42">
        <v>3</v>
      </c>
      <c r="L11" s="6"/>
      <c r="M11" s="6"/>
      <c r="N11" s="6"/>
      <c r="O11" s="6"/>
      <c r="P11" s="6"/>
      <c r="Q11" s="42">
        <v>2</v>
      </c>
      <c r="R11" s="42">
        <v>3</v>
      </c>
      <c r="S11" s="42">
        <v>3</v>
      </c>
      <c r="T11" s="6">
        <v>3</v>
      </c>
    </row>
    <row r="12" spans="1:21" ht="25" customHeight="1" x14ac:dyDescent="0.45">
      <c r="A12" s="15">
        <v>2</v>
      </c>
      <c r="B12" s="37" t="s">
        <v>56</v>
      </c>
      <c r="C12" s="38">
        <v>45</v>
      </c>
      <c r="D12" s="43">
        <f>(D11/51)*100</f>
        <v>88.235294117647058</v>
      </c>
      <c r="E12" s="38">
        <v>35.833333333333336</v>
      </c>
      <c r="F12" s="44">
        <f>(F11/51)*100</f>
        <v>56.862745098039213</v>
      </c>
      <c r="G12" s="41" t="s">
        <v>47</v>
      </c>
      <c r="H12" s="42">
        <v>3</v>
      </c>
      <c r="I12" s="45"/>
      <c r="J12" s="6">
        <v>3</v>
      </c>
      <c r="K12" s="42">
        <v>3</v>
      </c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>
        <v>3</v>
      </c>
    </row>
    <row r="13" spans="1:21" ht="25" customHeight="1" x14ac:dyDescent="0.45">
      <c r="A13" s="15">
        <v>3</v>
      </c>
      <c r="B13" s="37" t="s">
        <v>57</v>
      </c>
      <c r="C13" s="38">
        <v>43.75</v>
      </c>
      <c r="D13" s="38"/>
      <c r="E13" s="38">
        <v>35</v>
      </c>
      <c r="F13" s="46"/>
      <c r="G13" s="41" t="s">
        <v>48</v>
      </c>
      <c r="H13" s="47">
        <v>3</v>
      </c>
      <c r="I13" s="48"/>
      <c r="J13" s="49">
        <v>3</v>
      </c>
      <c r="K13" s="49">
        <v>3</v>
      </c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>
        <v>3</v>
      </c>
    </row>
    <row r="14" spans="1:21" ht="25" customHeight="1" x14ac:dyDescent="0.45">
      <c r="A14" s="15">
        <v>4</v>
      </c>
      <c r="B14" s="37" t="s">
        <v>58</v>
      </c>
      <c r="C14" s="38">
        <v>37.5</v>
      </c>
      <c r="D14" s="38"/>
      <c r="E14" s="38">
        <v>29.166666666666668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1" ht="25" customHeight="1" x14ac:dyDescent="0.45">
      <c r="A15" s="15">
        <v>5</v>
      </c>
      <c r="B15" s="37" t="s">
        <v>59</v>
      </c>
      <c r="C15" s="38">
        <v>33.75</v>
      </c>
      <c r="D15" s="38"/>
      <c r="E15" s="38">
        <v>15.833333333333332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1" ht="25" customHeight="1" x14ac:dyDescent="0.45">
      <c r="A16" s="15">
        <v>6</v>
      </c>
      <c r="B16" s="37" t="s">
        <v>60</v>
      </c>
      <c r="C16" s="38">
        <v>28.749999999999996</v>
      </c>
      <c r="D16" s="38"/>
      <c r="E16" s="38">
        <v>21.666666666666668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35.5" customHeight="1" x14ac:dyDescent="0.45">
      <c r="A17" s="15">
        <v>7</v>
      </c>
      <c r="B17" s="37" t="s">
        <v>61</v>
      </c>
      <c r="C17" s="38">
        <v>37.5</v>
      </c>
      <c r="D17" s="38"/>
      <c r="E17" s="38">
        <v>33.333333333333329</v>
      </c>
      <c r="F17" s="46"/>
      <c r="G17" s="50" t="s">
        <v>51</v>
      </c>
      <c r="H17" s="47">
        <f>AVERAGE(H11:H16)</f>
        <v>3</v>
      </c>
      <c r="I17" s="47"/>
      <c r="J17" s="47">
        <f t="shared" ref="J17:T17" si="0">AVERAGE(J11:J16)</f>
        <v>3</v>
      </c>
      <c r="K17" s="47">
        <f t="shared" si="0"/>
        <v>3</v>
      </c>
      <c r="L17" s="47"/>
      <c r="M17" s="47"/>
      <c r="N17" s="47"/>
      <c r="O17" s="47"/>
      <c r="P17" s="47"/>
      <c r="Q17" s="47">
        <f t="shared" si="0"/>
        <v>2.6666666666666665</v>
      </c>
      <c r="R17" s="47">
        <f t="shared" si="0"/>
        <v>3</v>
      </c>
      <c r="S17" s="47">
        <f t="shared" si="0"/>
        <v>3</v>
      </c>
      <c r="T17" s="47">
        <f t="shared" si="0"/>
        <v>3</v>
      </c>
    </row>
    <row r="18" spans="1:20" ht="38" customHeight="1" x14ac:dyDescent="0.45">
      <c r="A18" s="15">
        <v>8</v>
      </c>
      <c r="B18" s="37" t="s">
        <v>62</v>
      </c>
      <c r="C18" s="38">
        <v>37.5</v>
      </c>
      <c r="D18" s="38"/>
      <c r="E18" s="38">
        <v>25.833333333333336</v>
      </c>
      <c r="F18" s="46"/>
      <c r="G18" s="51" t="s">
        <v>52</v>
      </c>
      <c r="H18" s="52">
        <f>(72.55*H17)/100</f>
        <v>2.1764999999999999</v>
      </c>
      <c r="I18" s="52"/>
      <c r="J18" s="52">
        <f t="shared" ref="J18:T18" si="1">(72.55*J17)/100</f>
        <v>2.1764999999999999</v>
      </c>
      <c r="K18" s="52">
        <f t="shared" si="1"/>
        <v>2.1764999999999999</v>
      </c>
      <c r="L18" s="52"/>
      <c r="M18" s="52"/>
      <c r="N18" s="52"/>
      <c r="O18" s="52"/>
      <c r="P18" s="52"/>
      <c r="Q18" s="52">
        <f t="shared" si="1"/>
        <v>1.9346666666666663</v>
      </c>
      <c r="R18" s="52">
        <f t="shared" si="1"/>
        <v>2.1764999999999999</v>
      </c>
      <c r="S18" s="52">
        <f t="shared" si="1"/>
        <v>2.1764999999999999</v>
      </c>
      <c r="T18" s="52">
        <f t="shared" si="1"/>
        <v>2.1764999999999999</v>
      </c>
    </row>
    <row r="19" spans="1:20" ht="25" customHeight="1" x14ac:dyDescent="0.45">
      <c r="A19" s="15">
        <v>9</v>
      </c>
      <c r="B19" s="37" t="s">
        <v>64</v>
      </c>
      <c r="C19" s="38">
        <v>21.25</v>
      </c>
      <c r="D19" s="38"/>
      <c r="E19" s="38">
        <v>19.166666666666668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41" customHeight="1" x14ac:dyDescent="0.45">
      <c r="A20" s="15">
        <v>10</v>
      </c>
      <c r="B20" s="37" t="s">
        <v>65</v>
      </c>
      <c r="C20" s="38">
        <v>30</v>
      </c>
      <c r="D20" s="38"/>
      <c r="E20" s="38">
        <v>28.333333333333332</v>
      </c>
      <c r="F20" s="38"/>
    </row>
    <row r="21" spans="1:20" ht="25" customHeight="1" x14ac:dyDescent="0.45">
      <c r="A21" s="15">
        <v>11</v>
      </c>
      <c r="B21" s="37" t="s">
        <v>66</v>
      </c>
      <c r="C21" s="38">
        <v>26.25</v>
      </c>
      <c r="D21" s="38"/>
      <c r="E21" s="38">
        <v>28.333333333333332</v>
      </c>
      <c r="F21" s="55"/>
    </row>
    <row r="22" spans="1:20" ht="25" customHeight="1" x14ac:dyDescent="0.45">
      <c r="A22" s="15">
        <v>12</v>
      </c>
      <c r="B22" s="37" t="s">
        <v>67</v>
      </c>
      <c r="C22" s="38">
        <v>41.25</v>
      </c>
      <c r="D22" s="38"/>
      <c r="E22" s="38">
        <v>22.5</v>
      </c>
      <c r="F22" s="55"/>
    </row>
    <row r="23" spans="1:20" ht="25" customHeight="1" x14ac:dyDescent="0.45">
      <c r="A23" s="15">
        <v>13</v>
      </c>
      <c r="B23" s="37" t="s">
        <v>68</v>
      </c>
      <c r="C23" s="38">
        <v>38.75</v>
      </c>
      <c r="D23" s="38"/>
      <c r="E23" s="38">
        <v>28.333333333333332</v>
      </c>
      <c r="F23" s="55">
        <v>0</v>
      </c>
      <c r="J23" s="30"/>
      <c r="K23" s="30"/>
    </row>
    <row r="24" spans="1:20" ht="31.5" customHeight="1" x14ac:dyDescent="0.45">
      <c r="A24" s="15">
        <v>14</v>
      </c>
      <c r="B24" s="37" t="s">
        <v>69</v>
      </c>
      <c r="C24" s="38">
        <v>37.5</v>
      </c>
      <c r="D24" s="38"/>
      <c r="E24" s="38">
        <v>26.666666666666668</v>
      </c>
      <c r="F24" s="55"/>
      <c r="H24" s="56"/>
      <c r="I24" s="66"/>
      <c r="J24" s="66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37" t="s">
        <v>70</v>
      </c>
      <c r="C25" s="38">
        <v>38.75</v>
      </c>
      <c r="D25" s="38"/>
      <c r="E25" s="38">
        <v>25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37" t="s">
        <v>71</v>
      </c>
      <c r="C26" s="38">
        <v>27.500000000000004</v>
      </c>
      <c r="D26" s="38"/>
      <c r="E26" s="38">
        <v>25.833333333333336</v>
      </c>
      <c r="F26" s="55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37" t="s">
        <v>72</v>
      </c>
      <c r="C27" s="38">
        <v>30</v>
      </c>
      <c r="D27" s="38"/>
      <c r="E27" s="38">
        <v>24.166666666666668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0" ht="25" customHeight="1" x14ac:dyDescent="0.45">
      <c r="A28" s="15">
        <v>18</v>
      </c>
      <c r="B28" s="37" t="s">
        <v>110</v>
      </c>
      <c r="C28" s="59">
        <v>36.25</v>
      </c>
      <c r="D28" s="59"/>
      <c r="E28" s="59">
        <v>17.5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0" ht="25" customHeight="1" x14ac:dyDescent="0.45">
      <c r="A29" s="15">
        <v>19</v>
      </c>
      <c r="B29" s="37" t="s">
        <v>74</v>
      </c>
      <c r="C29" s="38">
        <v>23.75</v>
      </c>
      <c r="D29" s="38"/>
      <c r="E29" s="38">
        <v>24.166666666666668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ht="25" customHeight="1" x14ac:dyDescent="0.45">
      <c r="A30" s="15">
        <v>20</v>
      </c>
      <c r="B30" s="37" t="s">
        <v>75</v>
      </c>
      <c r="C30" s="38">
        <v>33.75</v>
      </c>
      <c r="D30" s="38"/>
      <c r="E30" s="38">
        <v>31.666666666666664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0" ht="25" customHeight="1" x14ac:dyDescent="0.45">
      <c r="A31" s="15">
        <v>21</v>
      </c>
      <c r="B31" s="37" t="s">
        <v>76</v>
      </c>
      <c r="C31" s="38">
        <v>37.5</v>
      </c>
      <c r="D31" s="38"/>
      <c r="E31" s="38">
        <v>28.333333333333332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5" customHeight="1" x14ac:dyDescent="0.45">
      <c r="A32" s="15">
        <v>22</v>
      </c>
      <c r="B32" s="37" t="s">
        <v>77</v>
      </c>
      <c r="C32" s="38">
        <v>45</v>
      </c>
      <c r="D32" s="38"/>
      <c r="E32" s="38">
        <v>28.333333333333332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78</v>
      </c>
      <c r="C33" s="38">
        <v>31.25</v>
      </c>
      <c r="D33" s="38"/>
      <c r="E33" s="38">
        <v>24.166666666666668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79</v>
      </c>
      <c r="C34" s="38">
        <v>38.75</v>
      </c>
      <c r="D34" s="38"/>
      <c r="E34" s="38">
        <v>24.166666666666668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80</v>
      </c>
      <c r="C35" s="38">
        <v>21.25</v>
      </c>
      <c r="D35" s="38"/>
      <c r="E35" s="38">
        <v>2.5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81</v>
      </c>
      <c r="C36" s="38">
        <v>35</v>
      </c>
      <c r="D36" s="38"/>
      <c r="E36" s="38">
        <v>22.5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82</v>
      </c>
      <c r="C37" s="38">
        <v>45</v>
      </c>
      <c r="D37" s="38"/>
      <c r="E37" s="38">
        <v>35.833333333333336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83</v>
      </c>
      <c r="C38" s="38">
        <v>38.75</v>
      </c>
      <c r="D38" s="38"/>
      <c r="E38" s="38">
        <v>30.833333333333336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84</v>
      </c>
      <c r="C39" s="38">
        <v>35</v>
      </c>
      <c r="D39" s="38"/>
      <c r="E39" s="38">
        <v>30</v>
      </c>
      <c r="F39" s="55"/>
    </row>
    <row r="40" spans="1:21" ht="25" customHeight="1" x14ac:dyDescent="0.45">
      <c r="A40" s="15">
        <v>30</v>
      </c>
      <c r="B40" s="37" t="s">
        <v>85</v>
      </c>
      <c r="C40" s="38">
        <v>45</v>
      </c>
      <c r="D40" s="38"/>
      <c r="E40" s="38">
        <v>35.833333333333336</v>
      </c>
      <c r="F40" s="55"/>
    </row>
    <row r="41" spans="1:21" ht="25" customHeight="1" x14ac:dyDescent="0.45">
      <c r="A41" s="15">
        <v>31</v>
      </c>
      <c r="B41" s="37" t="s">
        <v>86</v>
      </c>
      <c r="C41" s="38">
        <v>27.500000000000004</v>
      </c>
      <c r="D41" s="38"/>
      <c r="E41" s="38">
        <v>14.166666666666666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87</v>
      </c>
      <c r="C42" s="38">
        <v>23.75</v>
      </c>
      <c r="D42" s="38"/>
      <c r="E42" s="38">
        <v>20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88</v>
      </c>
      <c r="C43" s="38">
        <v>41.25</v>
      </c>
      <c r="D43" s="38"/>
      <c r="E43" s="38">
        <v>35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89</v>
      </c>
      <c r="C44" s="38">
        <v>40</v>
      </c>
      <c r="D44" s="38"/>
      <c r="E44" s="38">
        <v>35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90</v>
      </c>
      <c r="C45" s="38">
        <v>38.75</v>
      </c>
      <c r="D45" s="38"/>
      <c r="E45" s="38">
        <v>29.166666666666668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91</v>
      </c>
      <c r="C46" s="38">
        <v>30</v>
      </c>
      <c r="D46" s="38"/>
      <c r="E46" s="38">
        <v>31.666666666666664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92</v>
      </c>
      <c r="C47" s="38">
        <v>33.75</v>
      </c>
      <c r="D47" s="38"/>
      <c r="E47" s="38">
        <v>30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93</v>
      </c>
      <c r="C48" s="38">
        <v>36.25</v>
      </c>
      <c r="D48" s="38"/>
      <c r="E48" s="38">
        <v>30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94</v>
      </c>
      <c r="C49" s="38">
        <v>21.25</v>
      </c>
      <c r="D49" s="38"/>
      <c r="E49" s="38">
        <v>22.5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97</v>
      </c>
      <c r="C50" s="38">
        <v>36.25</v>
      </c>
      <c r="D50" s="38"/>
      <c r="E50" s="38">
        <v>24.166666666666668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98</v>
      </c>
      <c r="C51" s="38">
        <v>33.75</v>
      </c>
      <c r="D51" s="38"/>
      <c r="E51" s="38">
        <v>29.166666666666668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99</v>
      </c>
      <c r="C52" s="38">
        <v>32.5</v>
      </c>
      <c r="D52" s="38"/>
      <c r="E52" s="38">
        <v>25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100</v>
      </c>
      <c r="C53" s="38">
        <v>27.500000000000004</v>
      </c>
      <c r="D53" s="38"/>
      <c r="E53" s="38">
        <v>31.666666666666664</v>
      </c>
      <c r="F53" s="55"/>
    </row>
    <row r="54" spans="1:20" ht="25" customHeight="1" x14ac:dyDescent="0.45">
      <c r="A54" s="15">
        <v>44</v>
      </c>
      <c r="B54" s="37" t="s">
        <v>101</v>
      </c>
      <c r="C54" s="38">
        <v>36.25</v>
      </c>
      <c r="D54" s="38"/>
      <c r="E54" s="38">
        <v>35.833333333333336</v>
      </c>
      <c r="F54" s="55"/>
    </row>
    <row r="55" spans="1:20" ht="25" customHeight="1" x14ac:dyDescent="0.45">
      <c r="A55" s="15">
        <v>45</v>
      </c>
      <c r="B55" s="37" t="s">
        <v>102</v>
      </c>
      <c r="C55" s="59">
        <v>38.75</v>
      </c>
      <c r="D55" s="59"/>
      <c r="E55" s="59">
        <v>27.500000000000004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103</v>
      </c>
      <c r="C56" s="59">
        <v>38.75</v>
      </c>
      <c r="D56" s="59"/>
      <c r="E56" s="59">
        <v>34.166666666666664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104</v>
      </c>
      <c r="C57" s="38">
        <v>38.75</v>
      </c>
      <c r="D57" s="38"/>
      <c r="E57" s="38">
        <v>22.5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105</v>
      </c>
      <c r="C58" s="38">
        <v>41.25</v>
      </c>
      <c r="D58" s="38"/>
      <c r="E58" s="38">
        <v>33.333333333333329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106</v>
      </c>
      <c r="C59" s="38">
        <v>33.75</v>
      </c>
      <c r="D59" s="38"/>
      <c r="E59" s="38">
        <v>32.5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107</v>
      </c>
      <c r="C60" s="38">
        <v>30</v>
      </c>
      <c r="D60" s="38"/>
      <c r="E60" s="38">
        <v>24.166666666666668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108</v>
      </c>
      <c r="C61" s="38">
        <v>36.25</v>
      </c>
      <c r="D61" s="38"/>
      <c r="E61" s="38">
        <v>29.166666666666668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21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21" ht="44" customHeight="1" x14ac:dyDescent="0.45">
      <c r="A3" s="71" t="s">
        <v>137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21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71.428571428571431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35.714285714285715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53.571428571428569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x14ac:dyDescent="0.45">
      <c r="A11" s="15">
        <v>1</v>
      </c>
      <c r="B11" s="37" t="s">
        <v>55</v>
      </c>
      <c r="C11" s="38">
        <v>37.5</v>
      </c>
      <c r="D11" s="38">
        <f>COUNTIF(C11:C66,"&gt;="&amp;D10)</f>
        <v>40</v>
      </c>
      <c r="E11" s="38">
        <v>25.833333333333336</v>
      </c>
      <c r="F11" s="40">
        <f>COUNTIF(E11:E66,"&gt;="&amp;F10)</f>
        <v>20</v>
      </c>
      <c r="G11" s="41" t="s">
        <v>46</v>
      </c>
      <c r="H11" s="42">
        <v>3</v>
      </c>
      <c r="I11" s="4"/>
      <c r="J11" s="6" t="s">
        <v>138</v>
      </c>
      <c r="K11" s="42">
        <v>3</v>
      </c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21" ht="25" customHeight="1" x14ac:dyDescent="0.45">
      <c r="A12" s="15">
        <v>2</v>
      </c>
      <c r="B12" s="37" t="s">
        <v>56</v>
      </c>
      <c r="C12" s="38">
        <v>45</v>
      </c>
      <c r="D12" s="43">
        <f>(D11/56)*100</f>
        <v>71.428571428571431</v>
      </c>
      <c r="E12" s="38">
        <v>37.5</v>
      </c>
      <c r="F12" s="44">
        <f>(F11/56)*100</f>
        <v>35.714285714285715</v>
      </c>
      <c r="G12" s="41" t="s">
        <v>47</v>
      </c>
      <c r="H12" s="42">
        <v>3</v>
      </c>
      <c r="I12" s="45"/>
      <c r="J12" s="6"/>
      <c r="K12" s="42">
        <v>3</v>
      </c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21" ht="25" customHeight="1" x14ac:dyDescent="0.45">
      <c r="A13" s="15">
        <v>3</v>
      </c>
      <c r="B13" s="37" t="s">
        <v>57</v>
      </c>
      <c r="C13" s="38">
        <v>45</v>
      </c>
      <c r="D13" s="38"/>
      <c r="E13" s="38">
        <v>28.333333333333332</v>
      </c>
      <c r="F13" s="46"/>
      <c r="G13" s="41"/>
      <c r="H13" s="47"/>
      <c r="I13" s="48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spans="1:21" ht="25" customHeight="1" x14ac:dyDescent="0.45">
      <c r="A14" s="15">
        <v>4</v>
      </c>
      <c r="B14" s="37" t="s">
        <v>58</v>
      </c>
      <c r="C14" s="38">
        <v>41.25</v>
      </c>
      <c r="D14" s="38"/>
      <c r="E14" s="38">
        <v>28.333333333333332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1" ht="25" customHeight="1" x14ac:dyDescent="0.45">
      <c r="A15" s="15">
        <v>5</v>
      </c>
      <c r="B15" s="37" t="s">
        <v>59</v>
      </c>
      <c r="C15" s="38">
        <v>30</v>
      </c>
      <c r="D15" s="38"/>
      <c r="E15" s="38">
        <v>5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1" ht="25" customHeight="1" x14ac:dyDescent="0.45">
      <c r="A16" s="15">
        <v>6</v>
      </c>
      <c r="B16" s="37" t="s">
        <v>60</v>
      </c>
      <c r="C16" s="38">
        <v>21.25</v>
      </c>
      <c r="D16" s="38"/>
      <c r="E16" s="38">
        <v>11.666666666666666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35.5" customHeight="1" x14ac:dyDescent="0.45">
      <c r="A17" s="15">
        <v>7</v>
      </c>
      <c r="B17" s="37" t="s">
        <v>61</v>
      </c>
      <c r="C17" s="38">
        <v>32.5</v>
      </c>
      <c r="D17" s="38"/>
      <c r="E17" s="38">
        <v>34.166666666666664</v>
      </c>
      <c r="F17" s="46"/>
      <c r="G17" s="50" t="s">
        <v>51</v>
      </c>
      <c r="H17" s="47">
        <f>AVERAGE(H11:H16)</f>
        <v>3</v>
      </c>
      <c r="I17" s="47"/>
      <c r="J17" s="47"/>
      <c r="K17" s="47">
        <f t="shared" ref="K17:S17" si="0">AVERAGE(K11:K16)</f>
        <v>3</v>
      </c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47"/>
    </row>
    <row r="18" spans="1:20" ht="38" customHeight="1" x14ac:dyDescent="0.45">
      <c r="A18" s="15">
        <v>8</v>
      </c>
      <c r="B18" s="37" t="s">
        <v>62</v>
      </c>
      <c r="C18" s="38">
        <v>30</v>
      </c>
      <c r="D18" s="38"/>
      <c r="E18" s="38">
        <v>29.166666666666668</v>
      </c>
      <c r="F18" s="46"/>
      <c r="G18" s="51" t="s">
        <v>52</v>
      </c>
      <c r="H18" s="52">
        <f>(53.57*H17)/100</f>
        <v>1.6071</v>
      </c>
      <c r="I18" s="52"/>
      <c r="J18" s="52"/>
      <c r="K18" s="52">
        <f t="shared" ref="K18:S18" si="1">(53.57*K17)/100</f>
        <v>1.6071</v>
      </c>
      <c r="L18" s="52"/>
      <c r="M18" s="52"/>
      <c r="N18" s="52"/>
      <c r="O18" s="52"/>
      <c r="P18" s="52"/>
      <c r="Q18" s="52">
        <f t="shared" si="1"/>
        <v>1.6071</v>
      </c>
      <c r="R18" s="52"/>
      <c r="S18" s="52">
        <f t="shared" si="1"/>
        <v>1.6071</v>
      </c>
      <c r="T18" s="52"/>
    </row>
    <row r="19" spans="1:20" ht="25" customHeight="1" x14ac:dyDescent="0.45">
      <c r="A19" s="15">
        <v>9</v>
      </c>
      <c r="B19" s="37" t="s">
        <v>63</v>
      </c>
      <c r="C19" s="38">
        <v>33.75</v>
      </c>
      <c r="D19" s="38"/>
      <c r="E19" s="38">
        <v>10.833333333333334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41" customHeight="1" x14ac:dyDescent="0.45">
      <c r="A20" s="15">
        <v>10</v>
      </c>
      <c r="B20" s="37" t="s">
        <v>64</v>
      </c>
      <c r="C20" s="38">
        <v>27.500000000000004</v>
      </c>
      <c r="D20" s="38"/>
      <c r="E20" s="38">
        <v>5.833333333333333</v>
      </c>
      <c r="F20" s="38"/>
    </row>
    <row r="21" spans="1:20" ht="25" customHeight="1" x14ac:dyDescent="0.45">
      <c r="A21" s="15">
        <v>11</v>
      </c>
      <c r="B21" s="37" t="s">
        <v>65</v>
      </c>
      <c r="C21" s="38">
        <v>25</v>
      </c>
      <c r="D21" s="38"/>
      <c r="E21" s="38">
        <v>3.3333333333333335</v>
      </c>
      <c r="F21" s="55"/>
    </row>
    <row r="22" spans="1:20" ht="25" customHeight="1" x14ac:dyDescent="0.45">
      <c r="A22" s="15">
        <v>12</v>
      </c>
      <c r="B22" s="37" t="s">
        <v>66</v>
      </c>
      <c r="C22" s="38">
        <v>31.25</v>
      </c>
      <c r="D22" s="38"/>
      <c r="E22" s="38">
        <v>20</v>
      </c>
      <c r="F22" s="55"/>
    </row>
    <row r="23" spans="1:20" ht="25" customHeight="1" x14ac:dyDescent="0.45">
      <c r="A23" s="15">
        <v>13</v>
      </c>
      <c r="B23" s="37" t="s">
        <v>67</v>
      </c>
      <c r="C23" s="38">
        <v>38.75</v>
      </c>
      <c r="D23" s="38"/>
      <c r="E23" s="38">
        <v>39.166666666666664</v>
      </c>
      <c r="F23" s="55"/>
      <c r="J23" s="30"/>
      <c r="K23" s="30"/>
    </row>
    <row r="24" spans="1:20" ht="31.5" customHeight="1" x14ac:dyDescent="0.45">
      <c r="A24" s="15">
        <v>14</v>
      </c>
      <c r="B24" s="37" t="s">
        <v>68</v>
      </c>
      <c r="C24" s="38">
        <v>36.25</v>
      </c>
      <c r="D24" s="38"/>
      <c r="E24" s="38">
        <v>23.333333333333332</v>
      </c>
      <c r="F24" s="55"/>
      <c r="H24" s="56"/>
      <c r="I24" s="66"/>
      <c r="J24" s="66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37" t="s">
        <v>69</v>
      </c>
      <c r="C25" s="38">
        <v>32.5</v>
      </c>
      <c r="D25" s="38"/>
      <c r="E25" s="38">
        <v>23.333333333333332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37" t="s">
        <v>70</v>
      </c>
      <c r="C26" s="38">
        <v>46.25</v>
      </c>
      <c r="D26" s="38"/>
      <c r="E26" s="38">
        <v>30.833333333333336</v>
      </c>
      <c r="F26" s="55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37" t="s">
        <v>71</v>
      </c>
      <c r="C27" s="38">
        <v>33.75</v>
      </c>
      <c r="D27" s="38"/>
      <c r="E27" s="38">
        <v>20.833333333333336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0" ht="25" customHeight="1" x14ac:dyDescent="0.45">
      <c r="A28" s="15">
        <v>18</v>
      </c>
      <c r="B28" s="37" t="s">
        <v>72</v>
      </c>
      <c r="C28" s="59">
        <v>22.5</v>
      </c>
      <c r="D28" s="59"/>
      <c r="E28" s="59">
        <v>12.5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0" ht="25" customHeight="1" x14ac:dyDescent="0.45">
      <c r="A29" s="15">
        <v>19</v>
      </c>
      <c r="B29" s="37" t="s">
        <v>110</v>
      </c>
      <c r="C29" s="38">
        <v>23.75</v>
      </c>
      <c r="D29" s="38"/>
      <c r="E29" s="38">
        <v>20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ht="25" customHeight="1" x14ac:dyDescent="0.45">
      <c r="A30" s="15">
        <v>20</v>
      </c>
      <c r="B30" s="37" t="s">
        <v>73</v>
      </c>
      <c r="C30" s="38">
        <v>20</v>
      </c>
      <c r="D30" s="38"/>
      <c r="E30" s="38">
        <v>2.5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0" ht="25" customHeight="1" x14ac:dyDescent="0.45">
      <c r="A31" s="15">
        <v>21</v>
      </c>
      <c r="B31" s="37" t="s">
        <v>74</v>
      </c>
      <c r="C31" s="38">
        <v>22.5</v>
      </c>
      <c r="D31" s="38"/>
      <c r="E31" s="38">
        <v>12.5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5" customHeight="1" x14ac:dyDescent="0.45">
      <c r="A32" s="15">
        <v>22</v>
      </c>
      <c r="B32" s="37" t="s">
        <v>75</v>
      </c>
      <c r="C32" s="38">
        <v>27.500000000000004</v>
      </c>
      <c r="D32" s="38"/>
      <c r="E32" s="38">
        <v>18.333333333333332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76</v>
      </c>
      <c r="C33" s="38">
        <v>43.75</v>
      </c>
      <c r="D33" s="38"/>
      <c r="E33" s="38">
        <v>31.666666666666664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77</v>
      </c>
      <c r="C34" s="38">
        <v>42.5</v>
      </c>
      <c r="D34" s="38"/>
      <c r="E34" s="38">
        <v>35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78</v>
      </c>
      <c r="C35" s="38">
        <v>25</v>
      </c>
      <c r="D35" s="38"/>
      <c r="E35" s="38">
        <v>29.166666666666668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79</v>
      </c>
      <c r="C36" s="38">
        <v>33.75</v>
      </c>
      <c r="D36" s="38"/>
      <c r="E36" s="38">
        <v>30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80</v>
      </c>
      <c r="C37" s="38">
        <v>20</v>
      </c>
      <c r="D37" s="38"/>
      <c r="E37" s="38">
        <v>11.666666666666666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81</v>
      </c>
      <c r="C38" s="38">
        <v>32.5</v>
      </c>
      <c r="D38" s="38"/>
      <c r="E38" s="38">
        <v>24.166666666666668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82</v>
      </c>
      <c r="C39" s="38">
        <v>42.5</v>
      </c>
      <c r="D39" s="38"/>
      <c r="E39" s="38">
        <v>39.166666666666664</v>
      </c>
      <c r="F39" s="55"/>
    </row>
    <row r="40" spans="1:21" ht="25" customHeight="1" x14ac:dyDescent="0.45">
      <c r="A40" s="15">
        <v>30</v>
      </c>
      <c r="B40" s="37" t="s">
        <v>83</v>
      </c>
      <c r="C40" s="38">
        <v>40</v>
      </c>
      <c r="D40" s="38"/>
      <c r="E40" s="38">
        <v>31.666666666666664</v>
      </c>
      <c r="F40" s="55"/>
    </row>
    <row r="41" spans="1:21" ht="25" customHeight="1" x14ac:dyDescent="0.45">
      <c r="A41" s="15">
        <v>31</v>
      </c>
      <c r="B41" s="37" t="s">
        <v>84</v>
      </c>
      <c r="C41" s="38">
        <v>33.75</v>
      </c>
      <c r="D41" s="38"/>
      <c r="E41" s="38">
        <v>5.833333333333333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85</v>
      </c>
      <c r="C42" s="38">
        <v>45</v>
      </c>
      <c r="D42" s="38"/>
      <c r="E42" s="38">
        <v>27.500000000000004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86</v>
      </c>
      <c r="C43" s="38">
        <v>23.75</v>
      </c>
      <c r="D43" s="38"/>
      <c r="E43" s="38">
        <v>18.333333333333332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87</v>
      </c>
      <c r="C44" s="38">
        <v>20</v>
      </c>
      <c r="D44" s="38"/>
      <c r="E44" s="38">
        <v>12.5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88</v>
      </c>
      <c r="C45" s="38">
        <v>35</v>
      </c>
      <c r="D45" s="38"/>
      <c r="E45" s="38">
        <v>22.5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89</v>
      </c>
      <c r="C46" s="38">
        <v>33.75</v>
      </c>
      <c r="D46" s="38"/>
      <c r="E46" s="38">
        <v>21.666666666666668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90</v>
      </c>
      <c r="C47" s="38">
        <v>25</v>
      </c>
      <c r="D47" s="38"/>
      <c r="E47" s="38">
        <v>19.166666666666668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91</v>
      </c>
      <c r="C48" s="38">
        <v>28.749999999999996</v>
      </c>
      <c r="D48" s="38"/>
      <c r="E48" s="38">
        <v>21.666666666666668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92</v>
      </c>
      <c r="C49" s="38">
        <v>35</v>
      </c>
      <c r="D49" s="38"/>
      <c r="E49" s="38">
        <v>23.333333333333332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93</v>
      </c>
      <c r="C50" s="38">
        <v>45</v>
      </c>
      <c r="D50" s="38"/>
      <c r="E50" s="38">
        <v>28.333333333333332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94</v>
      </c>
      <c r="C51" s="38">
        <v>20</v>
      </c>
      <c r="D51" s="38"/>
      <c r="E51" s="38">
        <v>0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95</v>
      </c>
      <c r="C52" s="38">
        <v>41.25</v>
      </c>
      <c r="D52" s="38"/>
      <c r="E52" s="38">
        <v>27.500000000000004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96</v>
      </c>
      <c r="C53" s="38">
        <v>25</v>
      </c>
      <c r="D53" s="38"/>
      <c r="E53" s="38">
        <v>16.666666666666664</v>
      </c>
      <c r="F53" s="55"/>
    </row>
    <row r="54" spans="1:20" ht="25" customHeight="1" x14ac:dyDescent="0.45">
      <c r="A54" s="15">
        <v>44</v>
      </c>
      <c r="B54" s="37" t="s">
        <v>97</v>
      </c>
      <c r="C54" s="38">
        <v>41.25</v>
      </c>
      <c r="D54" s="38"/>
      <c r="E54" s="38">
        <v>24.166666666666668</v>
      </c>
      <c r="F54" s="55"/>
    </row>
    <row r="55" spans="1:20" ht="25" customHeight="1" x14ac:dyDescent="0.45">
      <c r="A55" s="15">
        <v>45</v>
      </c>
      <c r="B55" s="37" t="s">
        <v>98</v>
      </c>
      <c r="C55" s="59">
        <v>35</v>
      </c>
      <c r="D55" s="59"/>
      <c r="E55" s="59">
        <v>19.166666666666668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99</v>
      </c>
      <c r="C56" s="59">
        <v>26.25</v>
      </c>
      <c r="D56" s="59"/>
      <c r="E56" s="59">
        <v>24.166666666666668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100</v>
      </c>
      <c r="C57" s="38">
        <v>27.500000000000004</v>
      </c>
      <c r="D57" s="38"/>
      <c r="E57" s="38">
        <v>15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101</v>
      </c>
      <c r="C58" s="38">
        <v>36.25</v>
      </c>
      <c r="D58" s="38"/>
      <c r="E58" s="38">
        <v>26.666666666666668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102</v>
      </c>
      <c r="C59" s="38">
        <v>32.5</v>
      </c>
      <c r="D59" s="38"/>
      <c r="E59" s="38">
        <v>30.833333333333336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103</v>
      </c>
      <c r="C60" s="38">
        <v>43.75</v>
      </c>
      <c r="D60" s="38"/>
      <c r="E60" s="38">
        <v>28.333333333333332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104</v>
      </c>
      <c r="C61" s="38">
        <v>30</v>
      </c>
      <c r="D61" s="38"/>
      <c r="E61" s="38">
        <v>28.333333333333332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105</v>
      </c>
      <c r="C62" s="38">
        <v>35</v>
      </c>
      <c r="D62" s="38"/>
      <c r="E62" s="38">
        <v>25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106</v>
      </c>
      <c r="C63" s="38">
        <v>30</v>
      </c>
      <c r="D63" s="38"/>
      <c r="E63" s="38">
        <v>30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107</v>
      </c>
      <c r="C64" s="38">
        <v>20</v>
      </c>
      <c r="D64" s="38"/>
      <c r="E64" s="38">
        <v>0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 t="s">
        <v>108</v>
      </c>
      <c r="C65" s="38">
        <v>41.25</v>
      </c>
      <c r="D65" s="38"/>
      <c r="E65" s="38">
        <v>20</v>
      </c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 t="s">
        <v>119</v>
      </c>
      <c r="C66" s="38">
        <v>20</v>
      </c>
      <c r="D66" s="38"/>
      <c r="E66" s="38">
        <v>0</v>
      </c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139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100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56.25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78.125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>
        <v>180415140001</v>
      </c>
      <c r="C11" s="38">
        <v>33.75</v>
      </c>
      <c r="D11" s="39">
        <f>COUNTIF(C11:C42,"&gt;="&amp;D10)</f>
        <v>32</v>
      </c>
      <c r="E11" s="38">
        <v>25.833333333333336</v>
      </c>
      <c r="F11" s="40">
        <f>COUNTIF(E11:E42,"&gt;="&amp;F10)</f>
        <v>18</v>
      </c>
      <c r="G11" s="41" t="s">
        <v>46</v>
      </c>
      <c r="H11" s="42">
        <v>3</v>
      </c>
      <c r="I11" s="4">
        <v>2</v>
      </c>
      <c r="J11" s="6">
        <v>2</v>
      </c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/>
      <c r="T11" s="6">
        <v>3</v>
      </c>
    </row>
    <row r="12" spans="1:32" ht="25" customHeight="1" x14ac:dyDescent="0.45">
      <c r="A12" s="15">
        <v>2</v>
      </c>
      <c r="B12" s="37">
        <v>180415140005</v>
      </c>
      <c r="C12" s="38">
        <v>43.75</v>
      </c>
      <c r="D12" s="43">
        <f>(D11/32)*100</f>
        <v>100</v>
      </c>
      <c r="E12" s="38">
        <v>32.5</v>
      </c>
      <c r="F12" s="44">
        <f>(F11/32)*100</f>
        <v>56.25</v>
      </c>
      <c r="G12" s="41" t="s">
        <v>47</v>
      </c>
      <c r="H12" s="42">
        <v>3</v>
      </c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/>
      <c r="T12" s="6">
        <v>3</v>
      </c>
    </row>
    <row r="13" spans="1:32" ht="25" customHeight="1" x14ac:dyDescent="0.45">
      <c r="A13" s="15">
        <v>3</v>
      </c>
      <c r="B13" s="37">
        <v>180415140007</v>
      </c>
      <c r="C13" s="38">
        <v>41.25</v>
      </c>
      <c r="D13" s="38"/>
      <c r="E13" s="38">
        <v>24.166666666666668</v>
      </c>
      <c r="F13" s="46"/>
      <c r="G13" s="41" t="s">
        <v>48</v>
      </c>
      <c r="H13" s="47"/>
      <c r="I13" s="48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spans="1:32" ht="25" customHeight="1" x14ac:dyDescent="0.45">
      <c r="A14" s="15">
        <v>4</v>
      </c>
      <c r="B14" s="37">
        <v>180415140008</v>
      </c>
      <c r="C14" s="38">
        <v>46.25</v>
      </c>
      <c r="D14" s="38"/>
      <c r="E14" s="38">
        <v>45.833333333333329</v>
      </c>
      <c r="F14" s="46"/>
      <c r="G14" s="50" t="s">
        <v>49</v>
      </c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32" ht="25" customHeight="1" x14ac:dyDescent="0.45">
      <c r="A15" s="15">
        <v>5</v>
      </c>
      <c r="B15" s="37">
        <v>180415140009</v>
      </c>
      <c r="C15" s="38">
        <v>46.25</v>
      </c>
      <c r="D15" s="38"/>
      <c r="E15" s="38">
        <v>34.166666666666664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32" ht="25" customHeight="1" x14ac:dyDescent="0.45">
      <c r="A16" s="15">
        <v>6</v>
      </c>
      <c r="B16" s="37">
        <v>180415140011</v>
      </c>
      <c r="C16" s="38">
        <v>36.25</v>
      </c>
      <c r="D16" s="38"/>
      <c r="E16" s="38">
        <v>19.166666666666668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>
        <v>180415140018</v>
      </c>
      <c r="C17" s="38">
        <v>38.75</v>
      </c>
      <c r="D17" s="38"/>
      <c r="E17" s="38">
        <v>13.333333333333334</v>
      </c>
      <c r="F17" s="46"/>
      <c r="G17" s="50" t="s">
        <v>51</v>
      </c>
      <c r="H17" s="47">
        <f>AVERAGE(H11:H16)</f>
        <v>3</v>
      </c>
      <c r="I17" s="47">
        <f t="shared" ref="I17:T17" si="0">AVERAGE(I11:I16)</f>
        <v>2.5</v>
      </c>
      <c r="J17" s="47">
        <f t="shared" si="0"/>
        <v>2.5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/>
      <c r="T17" s="47">
        <f t="shared" si="0"/>
        <v>3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>
        <v>180415140019</v>
      </c>
      <c r="C18" s="38">
        <v>36.25</v>
      </c>
      <c r="D18" s="38"/>
      <c r="E18" s="38">
        <v>25.833333333333336</v>
      </c>
      <c r="F18" s="46"/>
      <c r="G18" s="51" t="s">
        <v>52</v>
      </c>
      <c r="H18" s="52">
        <f>(78.13*H17)/100</f>
        <v>2.3438999999999997</v>
      </c>
      <c r="I18" s="52">
        <f t="shared" ref="I18:T18" si="1">(78.13*I17)/100</f>
        <v>1.9532499999999999</v>
      </c>
      <c r="J18" s="52">
        <f t="shared" si="1"/>
        <v>1.9532499999999999</v>
      </c>
      <c r="K18" s="52"/>
      <c r="L18" s="52"/>
      <c r="M18" s="52"/>
      <c r="N18" s="52"/>
      <c r="O18" s="52"/>
      <c r="P18" s="52"/>
      <c r="Q18" s="52">
        <f t="shared" si="1"/>
        <v>2.3438999999999997</v>
      </c>
      <c r="R18" s="52">
        <f t="shared" si="1"/>
        <v>2.3438999999999997</v>
      </c>
      <c r="S18" s="52"/>
      <c r="T18" s="52">
        <f t="shared" si="1"/>
        <v>2.3438999999999997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>
        <v>180415140020</v>
      </c>
      <c r="C19" s="38">
        <v>35</v>
      </c>
      <c r="D19" s="38"/>
      <c r="E19" s="38">
        <v>10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>
        <v>180415140023</v>
      </c>
      <c r="C20" s="38">
        <v>46.25</v>
      </c>
      <c r="D20" s="38"/>
      <c r="E20" s="38">
        <v>25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>
        <v>180415140024</v>
      </c>
      <c r="C21" s="38">
        <v>43.75</v>
      </c>
      <c r="D21" s="38"/>
      <c r="E21" s="38">
        <v>35.833333333333336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>
        <v>180415140025</v>
      </c>
      <c r="C22" s="38">
        <v>43.75</v>
      </c>
      <c r="D22" s="38"/>
      <c r="E22" s="38">
        <v>48.333333333333336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>
        <v>180415140026</v>
      </c>
      <c r="C23" s="38">
        <v>35</v>
      </c>
      <c r="D23" s="38"/>
      <c r="E23" s="38">
        <v>25.833333333333336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>
        <v>180415140027</v>
      </c>
      <c r="C24" s="38">
        <v>42.5</v>
      </c>
      <c r="D24" s="38"/>
      <c r="E24" s="38">
        <v>30.833333333333336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>
        <v>180415140029</v>
      </c>
      <c r="C25" s="38">
        <v>45</v>
      </c>
      <c r="D25" s="38"/>
      <c r="E25" s="38">
        <v>30.833333333333336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>
        <v>180415140030</v>
      </c>
      <c r="C26" s="38">
        <v>46.25</v>
      </c>
      <c r="D26" s="38"/>
      <c r="E26" s="38">
        <v>45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>
        <v>180415140031</v>
      </c>
      <c r="C27" s="38">
        <v>45</v>
      </c>
      <c r="D27" s="38"/>
      <c r="E27" s="38">
        <v>40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>
        <v>180415140035</v>
      </c>
      <c r="C28" s="59">
        <v>37.5</v>
      </c>
      <c r="D28" s="59"/>
      <c r="E28" s="59">
        <v>23.333333333333332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>
        <v>180415140036</v>
      </c>
      <c r="C29" s="38">
        <v>40</v>
      </c>
      <c r="D29" s="38"/>
      <c r="E29" s="38">
        <v>36.666666666666664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>
        <v>180415140037</v>
      </c>
      <c r="C30" s="38">
        <v>43.75</v>
      </c>
      <c r="D30" s="38"/>
      <c r="E30" s="38">
        <v>34.166666666666664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>
        <v>180415140038</v>
      </c>
      <c r="C31" s="38">
        <v>45</v>
      </c>
      <c r="D31" s="38"/>
      <c r="E31" s="38">
        <v>26.666666666666668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>
        <v>180415140042</v>
      </c>
      <c r="C32" s="38">
        <v>36.25</v>
      </c>
      <c r="D32" s="38"/>
      <c r="E32" s="38">
        <v>12.5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>
        <v>180415140043</v>
      </c>
      <c r="C33" s="38">
        <v>42.5</v>
      </c>
      <c r="D33" s="38"/>
      <c r="E33" s="38">
        <v>30.833333333333336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>
        <v>180415140044</v>
      </c>
      <c r="C34" s="38">
        <v>37.5</v>
      </c>
      <c r="D34" s="38"/>
      <c r="E34" s="38">
        <v>31.666666666666664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>
        <v>180415140045</v>
      </c>
      <c r="C35" s="38">
        <v>38.75</v>
      </c>
      <c r="D35" s="38"/>
      <c r="E35" s="38">
        <v>36.666666666666664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>
        <v>180415140049</v>
      </c>
      <c r="C36" s="38">
        <v>43.75</v>
      </c>
      <c r="D36" s="38"/>
      <c r="E36" s="38">
        <v>39.166666666666664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>
        <v>180415140050</v>
      </c>
      <c r="C37" s="38">
        <v>38.75</v>
      </c>
      <c r="D37" s="38"/>
      <c r="E37" s="38">
        <v>30.833333333333336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>
        <v>180415140051</v>
      </c>
      <c r="C38" s="38">
        <v>45</v>
      </c>
      <c r="D38" s="38"/>
      <c r="E38" s="38">
        <v>35.833333333333336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>
        <v>180415140052</v>
      </c>
      <c r="C39" s="38">
        <v>36.25</v>
      </c>
      <c r="D39" s="38"/>
      <c r="E39" s="38">
        <v>21.666666666666668</v>
      </c>
      <c r="F39" s="55"/>
    </row>
    <row r="40" spans="1:21" ht="25" customHeight="1" x14ac:dyDescent="0.45">
      <c r="A40" s="15">
        <v>30</v>
      </c>
      <c r="B40" s="37">
        <v>180415140053</v>
      </c>
      <c r="C40" s="38">
        <v>43.75</v>
      </c>
      <c r="D40" s="38"/>
      <c r="E40" s="38">
        <v>26.666666666666668</v>
      </c>
      <c r="F40" s="55"/>
    </row>
    <row r="41" spans="1:21" ht="25" customHeight="1" x14ac:dyDescent="0.45">
      <c r="A41" s="15">
        <v>31</v>
      </c>
      <c r="B41" s="37">
        <v>180415140055</v>
      </c>
      <c r="C41" s="38">
        <v>35</v>
      </c>
      <c r="D41" s="38"/>
      <c r="E41" s="38">
        <v>10.833333333333334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>
        <v>180415140056</v>
      </c>
      <c r="C42" s="38">
        <v>43.75</v>
      </c>
      <c r="D42" s="38"/>
      <c r="E42" s="38">
        <v>30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/>
      <c r="C43" s="38"/>
      <c r="D43" s="38"/>
      <c r="E43" s="38"/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/>
      <c r="C44" s="38"/>
      <c r="D44" s="38"/>
      <c r="E44" s="38"/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/>
      <c r="C45" s="38"/>
      <c r="D45" s="38"/>
      <c r="E45" s="38"/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/>
      <c r="C46" s="38"/>
      <c r="D46" s="38"/>
      <c r="E46" s="38"/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/>
      <c r="C47" s="38"/>
      <c r="D47" s="38"/>
      <c r="E47" s="38"/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/>
      <c r="C48" s="38"/>
      <c r="D48" s="38"/>
      <c r="E48" s="38"/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/>
      <c r="C49" s="38"/>
      <c r="D49" s="38"/>
      <c r="E49" s="38"/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/>
      <c r="C50" s="38"/>
      <c r="D50" s="38"/>
      <c r="E50" s="38"/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/>
      <c r="C51" s="38"/>
      <c r="D51" s="38"/>
      <c r="E51" s="38"/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/>
      <c r="C52" s="38"/>
      <c r="D52" s="38"/>
      <c r="E52" s="38"/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/>
      <c r="C53" s="38"/>
      <c r="D53" s="38"/>
      <c r="E53" s="38"/>
      <c r="F53" s="55"/>
    </row>
    <row r="54" spans="1:20" ht="25" customHeight="1" x14ac:dyDescent="0.45">
      <c r="A54" s="15">
        <v>44</v>
      </c>
      <c r="B54" s="37"/>
      <c r="C54" s="38"/>
      <c r="D54" s="38"/>
      <c r="E54" s="38"/>
      <c r="F54" s="55"/>
    </row>
    <row r="55" spans="1:20" ht="25" customHeight="1" x14ac:dyDescent="0.45">
      <c r="A55" s="15">
        <v>45</v>
      </c>
      <c r="B55" s="37"/>
      <c r="C55" s="59"/>
      <c r="D55" s="59"/>
      <c r="E55" s="59"/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/>
      <c r="C56" s="59"/>
      <c r="D56" s="59"/>
      <c r="E56" s="59"/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/>
      <c r="C57" s="38"/>
      <c r="D57" s="38"/>
      <c r="E57" s="38"/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/>
      <c r="C58" s="38"/>
      <c r="D58" s="38"/>
      <c r="E58" s="38"/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/>
      <c r="C59" s="38"/>
      <c r="D59" s="38"/>
      <c r="E59" s="38"/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/>
      <c r="C60" s="38"/>
      <c r="D60" s="38"/>
      <c r="E60" s="38"/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/>
      <c r="C61" s="38"/>
      <c r="D61" s="38"/>
      <c r="E61" s="38"/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21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21" ht="44" customHeight="1" x14ac:dyDescent="0.45">
      <c r="A3" s="71" t="s">
        <v>140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21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98.113207547169807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41.509433962264154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69.811320754716974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x14ac:dyDescent="0.45">
      <c r="A11" s="15">
        <v>1</v>
      </c>
      <c r="B11" s="37" t="s">
        <v>55</v>
      </c>
      <c r="C11" s="38">
        <v>43.75</v>
      </c>
      <c r="D11" s="38">
        <f>COUNTIF(C11:C63,"&gt;="&amp;D10)</f>
        <v>52</v>
      </c>
      <c r="E11" s="38">
        <v>30.833333333333336</v>
      </c>
      <c r="F11" s="40">
        <f>COUNTIF(E11:E63,"&gt;="&amp;F10)</f>
        <v>22</v>
      </c>
      <c r="G11" s="41" t="s">
        <v>46</v>
      </c>
      <c r="H11" s="42">
        <v>3</v>
      </c>
      <c r="I11" s="4">
        <v>3</v>
      </c>
      <c r="J11" s="6">
        <v>3</v>
      </c>
      <c r="K11" s="42">
        <v>3</v>
      </c>
      <c r="L11" s="6">
        <v>3</v>
      </c>
      <c r="M11" s="6">
        <v>3</v>
      </c>
      <c r="N11" s="6">
        <v>3</v>
      </c>
      <c r="O11" s="6">
        <v>3</v>
      </c>
      <c r="P11" s="6">
        <v>3</v>
      </c>
      <c r="Q11" s="42">
        <v>3</v>
      </c>
      <c r="R11" s="42">
        <v>3</v>
      </c>
      <c r="S11" s="42">
        <v>3</v>
      </c>
      <c r="T11" s="6">
        <v>3</v>
      </c>
    </row>
    <row r="12" spans="1:21" ht="25" customHeight="1" x14ac:dyDescent="0.45">
      <c r="A12" s="15">
        <v>2</v>
      </c>
      <c r="B12" s="37" t="s">
        <v>56</v>
      </c>
      <c r="C12" s="38">
        <v>46.25</v>
      </c>
      <c r="D12" s="43">
        <f>(D11/53)*100</f>
        <v>98.113207547169807</v>
      </c>
      <c r="E12" s="38">
        <v>35</v>
      </c>
      <c r="F12" s="44">
        <f>(F11/53)*100</f>
        <v>41.509433962264154</v>
      </c>
      <c r="G12" s="41" t="s">
        <v>47</v>
      </c>
      <c r="H12" s="42">
        <v>3</v>
      </c>
      <c r="I12" s="45">
        <v>3</v>
      </c>
      <c r="J12" s="6">
        <v>3</v>
      </c>
      <c r="K12" s="42">
        <v>3</v>
      </c>
      <c r="L12" s="6">
        <v>3</v>
      </c>
      <c r="M12" s="6">
        <v>3</v>
      </c>
      <c r="N12" s="6">
        <v>3</v>
      </c>
      <c r="O12" s="6">
        <v>3</v>
      </c>
      <c r="P12" s="6">
        <v>3</v>
      </c>
      <c r="Q12" s="42">
        <v>3</v>
      </c>
      <c r="R12" s="42">
        <v>3</v>
      </c>
      <c r="S12" s="42">
        <v>3</v>
      </c>
      <c r="T12" s="6">
        <v>3</v>
      </c>
    </row>
    <row r="13" spans="1:21" ht="25" customHeight="1" x14ac:dyDescent="0.45">
      <c r="A13" s="15">
        <v>3</v>
      </c>
      <c r="B13" s="37" t="s">
        <v>57</v>
      </c>
      <c r="C13" s="38">
        <v>46.25</v>
      </c>
      <c r="D13" s="38"/>
      <c r="E13" s="38">
        <v>31.666666666666664</v>
      </c>
      <c r="F13" s="46"/>
      <c r="G13" s="41" t="s">
        <v>48</v>
      </c>
      <c r="H13" s="47">
        <v>3</v>
      </c>
      <c r="I13" s="48">
        <v>3</v>
      </c>
      <c r="J13" s="49">
        <v>3</v>
      </c>
      <c r="K13" s="49">
        <v>3</v>
      </c>
      <c r="L13" s="49">
        <v>3</v>
      </c>
      <c r="M13" s="49">
        <v>3</v>
      </c>
      <c r="N13" s="49">
        <v>3</v>
      </c>
      <c r="O13" s="49">
        <v>3</v>
      </c>
      <c r="P13" s="49">
        <v>3</v>
      </c>
      <c r="Q13" s="49">
        <v>3</v>
      </c>
      <c r="R13" s="49">
        <v>3</v>
      </c>
      <c r="S13" s="49">
        <v>3</v>
      </c>
      <c r="T13" s="49">
        <v>3</v>
      </c>
    </row>
    <row r="14" spans="1:21" ht="25" customHeight="1" x14ac:dyDescent="0.45">
      <c r="A14" s="15">
        <v>4</v>
      </c>
      <c r="B14" s="37" t="s">
        <v>58</v>
      </c>
      <c r="C14" s="38">
        <v>42.5</v>
      </c>
      <c r="D14" s="38"/>
      <c r="E14" s="38">
        <v>34.166666666666664</v>
      </c>
      <c r="F14" s="46"/>
      <c r="G14" s="50" t="s">
        <v>49</v>
      </c>
      <c r="H14" s="47">
        <v>3</v>
      </c>
      <c r="I14" s="48">
        <v>3</v>
      </c>
      <c r="J14" s="49">
        <v>3</v>
      </c>
      <c r="K14" s="49">
        <v>3</v>
      </c>
      <c r="L14" s="49">
        <v>3</v>
      </c>
      <c r="M14" s="49">
        <v>3</v>
      </c>
      <c r="N14" s="49">
        <v>3</v>
      </c>
      <c r="O14" s="49">
        <v>3</v>
      </c>
      <c r="P14" s="49">
        <v>3</v>
      </c>
      <c r="Q14" s="49">
        <v>3</v>
      </c>
      <c r="R14" s="49">
        <v>3</v>
      </c>
      <c r="S14" s="49">
        <v>3</v>
      </c>
      <c r="T14" s="49">
        <v>3</v>
      </c>
    </row>
    <row r="15" spans="1:21" ht="25" customHeight="1" x14ac:dyDescent="0.45">
      <c r="A15" s="15">
        <v>5</v>
      </c>
      <c r="B15" s="37" t="s">
        <v>59</v>
      </c>
      <c r="C15" s="38">
        <v>31.25</v>
      </c>
      <c r="D15" s="38"/>
      <c r="E15" s="38">
        <v>18.333333333333332</v>
      </c>
      <c r="F15" s="46"/>
      <c r="G15" s="50" t="s">
        <v>141</v>
      </c>
      <c r="H15" s="47">
        <v>3</v>
      </c>
      <c r="I15" s="48">
        <v>3</v>
      </c>
      <c r="J15" s="49">
        <v>3</v>
      </c>
      <c r="K15" s="49">
        <v>3</v>
      </c>
      <c r="L15" s="49">
        <v>3</v>
      </c>
      <c r="M15" s="49">
        <v>3</v>
      </c>
      <c r="N15" s="49">
        <v>3</v>
      </c>
      <c r="O15" s="49">
        <v>3</v>
      </c>
      <c r="P15" s="49">
        <v>3</v>
      </c>
      <c r="Q15" s="49">
        <v>3</v>
      </c>
      <c r="R15" s="49">
        <v>3</v>
      </c>
      <c r="S15" s="49">
        <v>3</v>
      </c>
      <c r="T15" s="49">
        <v>3</v>
      </c>
    </row>
    <row r="16" spans="1:21" ht="25" customHeight="1" x14ac:dyDescent="0.45">
      <c r="A16" s="15">
        <v>6</v>
      </c>
      <c r="B16" s="37" t="s">
        <v>60</v>
      </c>
      <c r="C16" s="38">
        <v>30</v>
      </c>
      <c r="D16" s="38"/>
      <c r="E16" s="38">
        <v>15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35.5" customHeight="1" x14ac:dyDescent="0.45">
      <c r="A17" s="15">
        <v>7</v>
      </c>
      <c r="B17" s="37" t="s">
        <v>61</v>
      </c>
      <c r="C17" s="38">
        <v>42.5</v>
      </c>
      <c r="D17" s="38"/>
      <c r="E17" s="38">
        <v>34.166666666666664</v>
      </c>
      <c r="F17" s="46"/>
      <c r="G17" s="50" t="s">
        <v>51</v>
      </c>
      <c r="H17" s="47">
        <f>AVERAGE(H11:H16)</f>
        <v>3</v>
      </c>
      <c r="I17" s="47">
        <f t="shared" ref="I17:T17" si="0">AVERAGE(I11:I16)</f>
        <v>3</v>
      </c>
      <c r="J17" s="47">
        <f t="shared" si="0"/>
        <v>3</v>
      </c>
      <c r="K17" s="47">
        <f t="shared" si="0"/>
        <v>3</v>
      </c>
      <c r="L17" s="47">
        <f t="shared" si="0"/>
        <v>3</v>
      </c>
      <c r="M17" s="47">
        <f t="shared" si="0"/>
        <v>3</v>
      </c>
      <c r="N17" s="47">
        <f t="shared" si="0"/>
        <v>3</v>
      </c>
      <c r="O17" s="47">
        <f t="shared" si="0"/>
        <v>3</v>
      </c>
      <c r="P17" s="47">
        <f t="shared" si="0"/>
        <v>3</v>
      </c>
      <c r="Q17" s="47">
        <f t="shared" si="0"/>
        <v>3</v>
      </c>
      <c r="R17" s="47">
        <f t="shared" si="0"/>
        <v>3</v>
      </c>
      <c r="S17" s="47">
        <f t="shared" si="0"/>
        <v>3</v>
      </c>
      <c r="T17" s="47">
        <f t="shared" si="0"/>
        <v>3</v>
      </c>
    </row>
    <row r="18" spans="1:20" ht="38" customHeight="1" x14ac:dyDescent="0.45">
      <c r="A18" s="15">
        <v>8</v>
      </c>
      <c r="B18" s="37" t="s">
        <v>62</v>
      </c>
      <c r="C18" s="38">
        <v>37.5</v>
      </c>
      <c r="D18" s="38"/>
      <c r="E18" s="38">
        <v>26.666666666666668</v>
      </c>
      <c r="F18" s="46"/>
      <c r="G18" s="51" t="s">
        <v>52</v>
      </c>
      <c r="H18" s="52">
        <f>(69.81*H17)/100</f>
        <v>2.0943000000000001</v>
      </c>
      <c r="I18" s="52">
        <f t="shared" ref="I18:T18" si="1">(69.81*I17)/100</f>
        <v>2.0943000000000001</v>
      </c>
      <c r="J18" s="52">
        <f t="shared" si="1"/>
        <v>2.0943000000000001</v>
      </c>
      <c r="K18" s="52">
        <f t="shared" si="1"/>
        <v>2.0943000000000001</v>
      </c>
      <c r="L18" s="52">
        <f t="shared" si="1"/>
        <v>2.0943000000000001</v>
      </c>
      <c r="M18" s="52">
        <f t="shared" si="1"/>
        <v>2.0943000000000001</v>
      </c>
      <c r="N18" s="52">
        <f t="shared" si="1"/>
        <v>2.0943000000000001</v>
      </c>
      <c r="O18" s="52">
        <f t="shared" si="1"/>
        <v>2.0943000000000001</v>
      </c>
      <c r="P18" s="52">
        <f t="shared" si="1"/>
        <v>2.0943000000000001</v>
      </c>
      <c r="Q18" s="52">
        <f t="shared" si="1"/>
        <v>2.0943000000000001</v>
      </c>
      <c r="R18" s="52">
        <f t="shared" si="1"/>
        <v>2.0943000000000001</v>
      </c>
      <c r="S18" s="52">
        <f t="shared" si="1"/>
        <v>2.0943000000000001</v>
      </c>
      <c r="T18" s="52">
        <f t="shared" si="1"/>
        <v>2.0943000000000001</v>
      </c>
    </row>
    <row r="19" spans="1:20" ht="25" customHeight="1" x14ac:dyDescent="0.45">
      <c r="A19" s="15">
        <v>9</v>
      </c>
      <c r="B19" s="37" t="s">
        <v>64</v>
      </c>
      <c r="C19" s="38">
        <v>36.25</v>
      </c>
      <c r="D19" s="38"/>
      <c r="E19" s="38">
        <v>9.1666666666666661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41" customHeight="1" x14ac:dyDescent="0.45">
      <c r="A20" s="15">
        <v>10</v>
      </c>
      <c r="B20" s="37" t="s">
        <v>65</v>
      </c>
      <c r="C20" s="38">
        <v>27.500000000000004</v>
      </c>
      <c r="D20" s="38"/>
      <c r="E20" s="38">
        <v>8.3333333333333321</v>
      </c>
      <c r="F20" s="38"/>
    </row>
    <row r="21" spans="1:20" ht="25" customHeight="1" x14ac:dyDescent="0.45">
      <c r="A21" s="15">
        <v>11</v>
      </c>
      <c r="B21" s="37" t="s">
        <v>66</v>
      </c>
      <c r="C21" s="38">
        <v>37.5</v>
      </c>
      <c r="D21" s="38"/>
      <c r="E21" s="38">
        <v>24.166666666666668</v>
      </c>
      <c r="F21" s="55"/>
    </row>
    <row r="22" spans="1:20" ht="25" customHeight="1" x14ac:dyDescent="0.45">
      <c r="A22" s="15">
        <v>12</v>
      </c>
      <c r="B22" s="37" t="s">
        <v>67</v>
      </c>
      <c r="C22" s="38">
        <v>45</v>
      </c>
      <c r="D22" s="38"/>
      <c r="E22" s="38">
        <v>26.666666666666668</v>
      </c>
      <c r="F22" s="55"/>
    </row>
    <row r="23" spans="1:20" ht="25" customHeight="1" x14ac:dyDescent="0.45">
      <c r="A23" s="15">
        <v>13</v>
      </c>
      <c r="B23" s="37" t="s">
        <v>68</v>
      </c>
      <c r="C23" s="38">
        <v>45</v>
      </c>
      <c r="D23" s="38"/>
      <c r="E23" s="38">
        <v>22.5</v>
      </c>
      <c r="F23" s="55">
        <v>0</v>
      </c>
      <c r="J23" s="30"/>
      <c r="K23" s="30"/>
    </row>
    <row r="24" spans="1:20" ht="31.5" customHeight="1" x14ac:dyDescent="0.45">
      <c r="A24" s="15">
        <v>14</v>
      </c>
      <c r="B24" s="37" t="s">
        <v>69</v>
      </c>
      <c r="C24" s="38">
        <v>40</v>
      </c>
      <c r="D24" s="38"/>
      <c r="E24" s="38">
        <v>27.500000000000004</v>
      </c>
      <c r="F24" s="55"/>
      <c r="H24" s="56"/>
      <c r="I24" s="66"/>
      <c r="J24" s="66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37" t="s">
        <v>70</v>
      </c>
      <c r="C25" s="38">
        <v>42.5</v>
      </c>
      <c r="D25" s="38"/>
      <c r="E25" s="38">
        <v>33.333333333333329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37" t="s">
        <v>71</v>
      </c>
      <c r="C26" s="38">
        <v>36.25</v>
      </c>
      <c r="D26" s="38"/>
      <c r="E26" s="38">
        <v>19.166666666666668</v>
      </c>
      <c r="F26" s="55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37" t="s">
        <v>72</v>
      </c>
      <c r="C27" s="38">
        <v>35</v>
      </c>
      <c r="D27" s="38"/>
      <c r="E27" s="38">
        <v>15.833333333333332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0" ht="25" customHeight="1" x14ac:dyDescent="0.45">
      <c r="A28" s="15">
        <v>18</v>
      </c>
      <c r="B28" s="37" t="s">
        <v>110</v>
      </c>
      <c r="C28" s="59">
        <v>35</v>
      </c>
      <c r="D28" s="59"/>
      <c r="E28" s="59">
        <v>20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0" ht="25" customHeight="1" x14ac:dyDescent="0.45">
      <c r="A29" s="15">
        <v>19</v>
      </c>
      <c r="B29" s="37" t="s">
        <v>73</v>
      </c>
      <c r="C29" s="38">
        <v>28.749999999999996</v>
      </c>
      <c r="D29" s="38"/>
      <c r="E29" s="38">
        <v>0.83333333333333337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ht="25" customHeight="1" x14ac:dyDescent="0.45">
      <c r="A30" s="15">
        <v>20</v>
      </c>
      <c r="B30" s="37" t="s">
        <v>74</v>
      </c>
      <c r="C30" s="38">
        <v>33.75</v>
      </c>
      <c r="D30" s="38"/>
      <c r="E30" s="38">
        <v>21.666666666666668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0" ht="25" customHeight="1" x14ac:dyDescent="0.45">
      <c r="A31" s="15">
        <v>21</v>
      </c>
      <c r="B31" s="37" t="s">
        <v>75</v>
      </c>
      <c r="C31" s="38">
        <v>36.25</v>
      </c>
      <c r="D31" s="38"/>
      <c r="E31" s="38">
        <v>26.666666666666668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5" customHeight="1" x14ac:dyDescent="0.45">
      <c r="A32" s="15">
        <v>22</v>
      </c>
      <c r="B32" s="37" t="s">
        <v>76</v>
      </c>
      <c r="C32" s="38">
        <v>42.5</v>
      </c>
      <c r="D32" s="38"/>
      <c r="E32" s="38">
        <v>32.5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45</v>
      </c>
      <c r="D33" s="38"/>
      <c r="E33" s="38">
        <v>32.5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37.5</v>
      </c>
      <c r="D34" s="38"/>
      <c r="E34" s="38">
        <v>16.666666666666664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40</v>
      </c>
      <c r="D35" s="38"/>
      <c r="E35" s="38">
        <v>32.5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27.500000000000004</v>
      </c>
      <c r="D36" s="38"/>
      <c r="E36" s="38">
        <v>5.833333333333333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36.25</v>
      </c>
      <c r="D37" s="38"/>
      <c r="E37" s="38">
        <v>28.333333333333332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46.25</v>
      </c>
      <c r="D38" s="38"/>
      <c r="E38" s="38">
        <v>37.5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42.5</v>
      </c>
      <c r="D39" s="38"/>
      <c r="E39" s="38">
        <v>35.833333333333336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35</v>
      </c>
      <c r="D40" s="38"/>
      <c r="E40" s="38">
        <v>20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46.25</v>
      </c>
      <c r="D41" s="38"/>
      <c r="E41" s="38">
        <v>33.333333333333329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35</v>
      </c>
      <c r="D42" s="38"/>
      <c r="E42" s="38">
        <v>20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33.75</v>
      </c>
      <c r="D43" s="38"/>
      <c r="E43" s="38">
        <v>18.333333333333332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37.5</v>
      </c>
      <c r="D44" s="38"/>
      <c r="E44" s="38">
        <v>21.666666666666668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32.5</v>
      </c>
      <c r="D45" s="38"/>
      <c r="E45" s="38">
        <v>16.666666666666664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33.75</v>
      </c>
      <c r="D46" s="38"/>
      <c r="E46" s="38">
        <v>24.166666666666668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35</v>
      </c>
      <c r="D47" s="38"/>
      <c r="E47" s="38">
        <v>23.333333333333332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93</v>
      </c>
      <c r="C48" s="38">
        <v>46.25</v>
      </c>
      <c r="D48" s="38"/>
      <c r="E48" s="38">
        <v>27.500000000000004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94</v>
      </c>
      <c r="C49" s="38">
        <v>32.5</v>
      </c>
      <c r="D49" s="38"/>
      <c r="E49" s="38">
        <v>7.5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95</v>
      </c>
      <c r="C50" s="38">
        <v>40</v>
      </c>
      <c r="D50" s="38"/>
      <c r="E50" s="38">
        <v>31.666666666666664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96</v>
      </c>
      <c r="C51" s="38">
        <v>35</v>
      </c>
      <c r="D51" s="38"/>
      <c r="E51" s="38">
        <v>21.666666666666668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97</v>
      </c>
      <c r="C52" s="38">
        <v>43.75</v>
      </c>
      <c r="D52" s="38"/>
      <c r="E52" s="38">
        <v>30.833333333333336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98</v>
      </c>
      <c r="C53" s="38">
        <v>40</v>
      </c>
      <c r="D53" s="38"/>
      <c r="E53" s="38">
        <v>22.5</v>
      </c>
      <c r="F53" s="55"/>
    </row>
    <row r="54" spans="1:20" ht="25" customHeight="1" x14ac:dyDescent="0.45">
      <c r="A54" s="15">
        <v>44</v>
      </c>
      <c r="B54" s="37" t="s">
        <v>99</v>
      </c>
      <c r="C54" s="38">
        <v>37.5</v>
      </c>
      <c r="D54" s="38"/>
      <c r="E54" s="38">
        <v>26.666666666666668</v>
      </c>
      <c r="F54" s="55"/>
    </row>
    <row r="55" spans="1:20" ht="25" customHeight="1" x14ac:dyDescent="0.45">
      <c r="A55" s="15">
        <v>45</v>
      </c>
      <c r="B55" s="37" t="s">
        <v>100</v>
      </c>
      <c r="C55" s="59">
        <v>35</v>
      </c>
      <c r="D55" s="59"/>
      <c r="E55" s="59">
        <v>22.5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101</v>
      </c>
      <c r="C56" s="59">
        <v>41.25</v>
      </c>
      <c r="D56" s="59"/>
      <c r="E56" s="59">
        <v>32.5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102</v>
      </c>
      <c r="C57" s="38">
        <v>38.75</v>
      </c>
      <c r="D57" s="38"/>
      <c r="E57" s="38">
        <v>27.500000000000004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103</v>
      </c>
      <c r="C58" s="38">
        <v>45</v>
      </c>
      <c r="D58" s="38"/>
      <c r="E58" s="38">
        <v>36.666666666666664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104</v>
      </c>
      <c r="C59" s="38">
        <v>37.5</v>
      </c>
      <c r="D59" s="38"/>
      <c r="E59" s="38">
        <v>25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105</v>
      </c>
      <c r="C60" s="38">
        <v>41.25</v>
      </c>
      <c r="D60" s="38"/>
      <c r="E60" s="38">
        <v>30.833333333333336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106</v>
      </c>
      <c r="C61" s="38">
        <v>38.75</v>
      </c>
      <c r="D61" s="38"/>
      <c r="E61" s="38">
        <v>29.166666666666668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107</v>
      </c>
      <c r="C62" s="38">
        <v>26.25</v>
      </c>
      <c r="D62" s="38"/>
      <c r="E62" s="38">
        <v>5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108</v>
      </c>
      <c r="C63" s="38">
        <v>42.5</v>
      </c>
      <c r="D63" s="38"/>
      <c r="E63" s="38">
        <v>20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142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94.444444444444443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94.444444444444443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94.444444444444443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29</v>
      </c>
      <c r="D11" s="38">
        <f>COUNTIF(C11:C64,"&gt;="&amp;D10)</f>
        <v>51</v>
      </c>
      <c r="E11" s="38">
        <v>29</v>
      </c>
      <c r="F11" s="40">
        <f>COUNTIF(E11:E64,"&gt;="&amp;F10)</f>
        <v>51</v>
      </c>
      <c r="G11" s="41" t="s">
        <v>46</v>
      </c>
      <c r="H11" s="42">
        <v>3</v>
      </c>
      <c r="I11" s="4"/>
      <c r="J11" s="6">
        <v>3</v>
      </c>
      <c r="K11" s="42">
        <v>3</v>
      </c>
      <c r="L11" s="6"/>
      <c r="M11" s="6"/>
      <c r="N11" s="6"/>
      <c r="O11" s="6"/>
      <c r="P11" s="6"/>
      <c r="Q11" s="42">
        <v>3</v>
      </c>
      <c r="R11" s="42">
        <v>3</v>
      </c>
      <c r="S11" s="42"/>
      <c r="T11" s="6">
        <v>3</v>
      </c>
    </row>
    <row r="12" spans="1:32" ht="25" customHeight="1" x14ac:dyDescent="0.45">
      <c r="A12" s="15">
        <v>2</v>
      </c>
      <c r="B12" s="37" t="s">
        <v>55</v>
      </c>
      <c r="C12" s="38">
        <v>41.5</v>
      </c>
      <c r="D12" s="43">
        <f>(D11/54)*100</f>
        <v>94.444444444444443</v>
      </c>
      <c r="E12" s="38">
        <v>41.5</v>
      </c>
      <c r="F12" s="44">
        <f>(F11/54)*100</f>
        <v>94.444444444444443</v>
      </c>
      <c r="G12" s="41" t="s">
        <v>47</v>
      </c>
      <c r="H12" s="42">
        <v>3</v>
      </c>
      <c r="I12" s="45">
        <v>3</v>
      </c>
      <c r="J12" s="6">
        <v>3</v>
      </c>
      <c r="K12" s="42">
        <v>3</v>
      </c>
      <c r="L12" s="6"/>
      <c r="M12" s="6"/>
      <c r="N12" s="6"/>
      <c r="O12" s="6"/>
      <c r="P12" s="6"/>
      <c r="Q12" s="42">
        <v>3</v>
      </c>
      <c r="R12" s="42">
        <v>2</v>
      </c>
      <c r="S12" s="42"/>
      <c r="T12" s="6">
        <v>3</v>
      </c>
    </row>
    <row r="13" spans="1:32" ht="25" customHeight="1" x14ac:dyDescent="0.45">
      <c r="A13" s="15">
        <v>3</v>
      </c>
      <c r="B13" s="37" t="s">
        <v>56</v>
      </c>
      <c r="C13" s="38">
        <v>46</v>
      </c>
      <c r="D13" s="38"/>
      <c r="E13" s="38">
        <v>46</v>
      </c>
      <c r="F13" s="46"/>
      <c r="G13" s="41" t="s">
        <v>48</v>
      </c>
      <c r="H13" s="47"/>
      <c r="I13" s="48">
        <v>3</v>
      </c>
      <c r="J13" s="49">
        <v>3</v>
      </c>
      <c r="K13" s="49">
        <v>3</v>
      </c>
      <c r="L13" s="49"/>
      <c r="M13" s="49"/>
      <c r="N13" s="49"/>
      <c r="O13" s="49"/>
      <c r="P13" s="49"/>
      <c r="Q13" s="49">
        <v>2</v>
      </c>
      <c r="R13" s="49">
        <v>3</v>
      </c>
      <c r="S13" s="49"/>
      <c r="T13" s="49">
        <v>2</v>
      </c>
    </row>
    <row r="14" spans="1:32" ht="25" customHeight="1" x14ac:dyDescent="0.45">
      <c r="A14" s="15">
        <v>4</v>
      </c>
      <c r="B14" s="37" t="s">
        <v>57</v>
      </c>
      <c r="C14" s="38">
        <v>45</v>
      </c>
      <c r="D14" s="38"/>
      <c r="E14" s="38">
        <v>45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32" ht="25" customHeight="1" x14ac:dyDescent="0.45">
      <c r="A15" s="15">
        <v>5</v>
      </c>
      <c r="B15" s="37" t="s">
        <v>58</v>
      </c>
      <c r="C15" s="38">
        <v>41.5</v>
      </c>
      <c r="D15" s="38"/>
      <c r="E15" s="38">
        <v>41.5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32" ht="25" customHeight="1" x14ac:dyDescent="0.45">
      <c r="A16" s="15">
        <v>6</v>
      </c>
      <c r="B16" s="37" t="s">
        <v>59</v>
      </c>
      <c r="C16" s="38">
        <v>29</v>
      </c>
      <c r="D16" s="38"/>
      <c r="E16" s="38">
        <v>29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60</v>
      </c>
      <c r="C17" s="38">
        <v>33.5</v>
      </c>
      <c r="D17" s="38"/>
      <c r="E17" s="38">
        <v>33.5</v>
      </c>
      <c r="F17" s="46"/>
      <c r="G17" s="50" t="s">
        <v>51</v>
      </c>
      <c r="H17" s="47">
        <f>AVERAGE(H11:H16)</f>
        <v>3</v>
      </c>
      <c r="I17" s="47">
        <f t="shared" ref="I17:T17" si="0">AVERAGE(I11:I16)</f>
        <v>3</v>
      </c>
      <c r="J17" s="47">
        <f t="shared" si="0"/>
        <v>3</v>
      </c>
      <c r="K17" s="47">
        <f t="shared" si="0"/>
        <v>3</v>
      </c>
      <c r="L17" s="47"/>
      <c r="M17" s="47"/>
      <c r="N17" s="47"/>
      <c r="O17" s="47"/>
      <c r="P17" s="47"/>
      <c r="Q17" s="47">
        <f t="shared" si="0"/>
        <v>2.6666666666666665</v>
      </c>
      <c r="R17" s="47">
        <f t="shared" si="0"/>
        <v>2.6666666666666665</v>
      </c>
      <c r="S17" s="47"/>
      <c r="T17" s="47">
        <f t="shared" si="0"/>
        <v>2.6666666666666665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61</v>
      </c>
      <c r="C18" s="38">
        <v>41.5</v>
      </c>
      <c r="D18" s="38"/>
      <c r="E18" s="38">
        <v>41.5</v>
      </c>
      <c r="F18" s="46"/>
      <c r="G18" s="51" t="s">
        <v>52</v>
      </c>
      <c r="H18" s="52">
        <f>(94.44*H17)/100</f>
        <v>2.8331999999999997</v>
      </c>
      <c r="I18" s="52">
        <f t="shared" ref="I18:T18" si="1">(94.44*I17)/100</f>
        <v>2.8331999999999997</v>
      </c>
      <c r="J18" s="52">
        <f t="shared" si="1"/>
        <v>2.8331999999999997</v>
      </c>
      <c r="K18" s="52">
        <f t="shared" si="1"/>
        <v>2.8331999999999997</v>
      </c>
      <c r="L18" s="52"/>
      <c r="M18" s="52"/>
      <c r="N18" s="52"/>
      <c r="O18" s="52"/>
      <c r="P18" s="52"/>
      <c r="Q18" s="52">
        <f t="shared" si="1"/>
        <v>2.5183999999999997</v>
      </c>
      <c r="R18" s="52">
        <f t="shared" si="1"/>
        <v>2.5183999999999997</v>
      </c>
      <c r="S18" s="52"/>
      <c r="T18" s="52">
        <f t="shared" si="1"/>
        <v>2.5183999999999997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62</v>
      </c>
      <c r="C19" s="38">
        <v>29</v>
      </c>
      <c r="D19" s="38"/>
      <c r="E19" s="38">
        <v>29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29</v>
      </c>
      <c r="D20" s="38"/>
      <c r="E20" s="38">
        <v>29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29</v>
      </c>
      <c r="D21" s="38"/>
      <c r="E21" s="38">
        <v>29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41.5</v>
      </c>
      <c r="D22" s="38"/>
      <c r="E22" s="38">
        <v>41.5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37.5</v>
      </c>
      <c r="D23" s="38"/>
      <c r="E23" s="38">
        <v>37.5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37.5</v>
      </c>
      <c r="D24" s="38"/>
      <c r="E24" s="38">
        <v>37.5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46</v>
      </c>
      <c r="D25" s="38"/>
      <c r="E25" s="38">
        <v>46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29</v>
      </c>
      <c r="D26" s="38"/>
      <c r="E26" s="38">
        <v>29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28.5</v>
      </c>
      <c r="D27" s="38"/>
      <c r="E27" s="38">
        <v>28.5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110</v>
      </c>
      <c r="C28" s="59">
        <v>28.5</v>
      </c>
      <c r="D28" s="59"/>
      <c r="E28" s="59">
        <v>28.5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73</v>
      </c>
      <c r="C29" s="38">
        <v>0</v>
      </c>
      <c r="D29" s="38"/>
      <c r="E29" s="38">
        <v>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74</v>
      </c>
      <c r="C30" s="38">
        <v>30</v>
      </c>
      <c r="D30" s="38"/>
      <c r="E30" s="38">
        <v>30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75</v>
      </c>
      <c r="C31" s="38">
        <v>28.5</v>
      </c>
      <c r="D31" s="38"/>
      <c r="E31" s="38">
        <v>28.5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76</v>
      </c>
      <c r="C32" s="38">
        <v>46</v>
      </c>
      <c r="D32" s="38"/>
      <c r="E32" s="38">
        <v>46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42.5</v>
      </c>
      <c r="D33" s="38"/>
      <c r="E33" s="38">
        <v>42.5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30</v>
      </c>
      <c r="D34" s="38"/>
      <c r="E34" s="38">
        <v>30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29</v>
      </c>
      <c r="D35" s="38"/>
      <c r="E35" s="38">
        <v>29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25</v>
      </c>
      <c r="D36" s="38"/>
      <c r="E36" s="38">
        <v>25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46</v>
      </c>
      <c r="D37" s="38"/>
      <c r="E37" s="38">
        <v>46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41.5</v>
      </c>
      <c r="D38" s="38"/>
      <c r="E38" s="38">
        <v>41.5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39</v>
      </c>
      <c r="D39" s="38"/>
      <c r="E39" s="38">
        <v>39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33.5</v>
      </c>
      <c r="D40" s="38"/>
      <c r="E40" s="38">
        <v>33.5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41.5</v>
      </c>
      <c r="D41" s="38"/>
      <c r="E41" s="38">
        <v>41.5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27.5</v>
      </c>
      <c r="D42" s="38"/>
      <c r="E42" s="38">
        <v>27.5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27.5</v>
      </c>
      <c r="D43" s="38"/>
      <c r="E43" s="38">
        <v>27.5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38.5</v>
      </c>
      <c r="D44" s="38"/>
      <c r="E44" s="38">
        <v>38.5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46</v>
      </c>
      <c r="D45" s="38"/>
      <c r="E45" s="38">
        <v>46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37.5</v>
      </c>
      <c r="D46" s="38"/>
      <c r="E46" s="38">
        <v>37.5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36</v>
      </c>
      <c r="D47" s="38"/>
      <c r="E47" s="38">
        <v>36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92</v>
      </c>
      <c r="C48" s="38">
        <v>28.5</v>
      </c>
      <c r="D48" s="38"/>
      <c r="E48" s="38">
        <v>28.5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93</v>
      </c>
      <c r="C49" s="38">
        <v>44</v>
      </c>
      <c r="D49" s="38"/>
      <c r="E49" s="38">
        <v>44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94</v>
      </c>
      <c r="C50" s="38">
        <v>25</v>
      </c>
      <c r="D50" s="38"/>
      <c r="E50" s="38">
        <v>25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95</v>
      </c>
      <c r="C51" s="38">
        <v>37.5</v>
      </c>
      <c r="D51" s="38"/>
      <c r="E51" s="38">
        <v>37.5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96</v>
      </c>
      <c r="C52" s="38">
        <v>34</v>
      </c>
      <c r="D52" s="38"/>
      <c r="E52" s="38">
        <v>34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97</v>
      </c>
      <c r="C53" s="38">
        <v>37.5</v>
      </c>
      <c r="D53" s="38"/>
      <c r="E53" s="38">
        <v>37.5</v>
      </c>
      <c r="F53" s="55"/>
    </row>
    <row r="54" spans="1:20" ht="25" customHeight="1" x14ac:dyDescent="0.45">
      <c r="A54" s="15">
        <v>44</v>
      </c>
      <c r="B54" s="37" t="s">
        <v>98</v>
      </c>
      <c r="C54" s="38">
        <v>40</v>
      </c>
      <c r="D54" s="38"/>
      <c r="E54" s="38">
        <v>40</v>
      </c>
      <c r="F54" s="55"/>
    </row>
    <row r="55" spans="1:20" ht="25" customHeight="1" x14ac:dyDescent="0.45">
      <c r="A55" s="15">
        <v>45</v>
      </c>
      <c r="B55" s="37" t="s">
        <v>99</v>
      </c>
      <c r="C55" s="59">
        <v>34</v>
      </c>
      <c r="D55" s="59"/>
      <c r="E55" s="59">
        <v>34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100</v>
      </c>
      <c r="C56" s="59">
        <v>37.5</v>
      </c>
      <c r="D56" s="59"/>
      <c r="E56" s="59">
        <v>37.5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101</v>
      </c>
      <c r="C57" s="38">
        <v>33.5</v>
      </c>
      <c r="D57" s="38"/>
      <c r="E57" s="38">
        <v>33.5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102</v>
      </c>
      <c r="C58" s="38">
        <v>30</v>
      </c>
      <c r="D58" s="38"/>
      <c r="E58" s="38">
        <v>30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103</v>
      </c>
      <c r="C59" s="38">
        <v>40</v>
      </c>
      <c r="D59" s="38"/>
      <c r="E59" s="38">
        <v>40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104</v>
      </c>
      <c r="C60" s="38">
        <v>28.5</v>
      </c>
      <c r="D60" s="38"/>
      <c r="E60" s="38">
        <v>28.5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105</v>
      </c>
      <c r="C61" s="38">
        <v>27.5</v>
      </c>
      <c r="D61" s="38"/>
      <c r="E61" s="38">
        <v>27.5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106</v>
      </c>
      <c r="C62" s="38">
        <v>35</v>
      </c>
      <c r="D62" s="38"/>
      <c r="E62" s="38">
        <v>35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107</v>
      </c>
      <c r="C63" s="38">
        <v>29</v>
      </c>
      <c r="D63" s="38"/>
      <c r="E63" s="38">
        <v>29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108</v>
      </c>
      <c r="C64" s="38">
        <v>27.5</v>
      </c>
      <c r="D64" s="38"/>
      <c r="E64" s="38">
        <v>27.5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21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21" ht="44" customHeight="1" x14ac:dyDescent="0.45">
      <c r="A3" s="71" t="s">
        <v>135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21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88.888888888888886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0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44.444444444444443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x14ac:dyDescent="0.45">
      <c r="A11" s="15">
        <v>1</v>
      </c>
      <c r="B11" s="37" t="s">
        <v>55</v>
      </c>
      <c r="C11" s="38">
        <v>35</v>
      </c>
      <c r="D11" s="38">
        <f>COUNTIF(C11:C64,"&gt;="&amp;D10)</f>
        <v>48</v>
      </c>
      <c r="E11" s="38">
        <v>12.5</v>
      </c>
      <c r="F11" s="40">
        <f>COUNTIF(E11:E64,"&gt;="&amp;F10)</f>
        <v>0</v>
      </c>
      <c r="G11" s="41" t="s">
        <v>46</v>
      </c>
      <c r="H11" s="42">
        <v>3</v>
      </c>
      <c r="I11" s="4">
        <v>2</v>
      </c>
      <c r="J11" s="6"/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/>
      <c r="T11" s="6"/>
    </row>
    <row r="12" spans="1:21" ht="25" customHeight="1" x14ac:dyDescent="0.45">
      <c r="A12" s="15">
        <v>2</v>
      </c>
      <c r="B12" s="37" t="s">
        <v>56</v>
      </c>
      <c r="C12" s="38">
        <v>45</v>
      </c>
      <c r="D12" s="43">
        <f>(D11/54)*100</f>
        <v>88.888888888888886</v>
      </c>
      <c r="E12" s="38">
        <v>25.833333333333336</v>
      </c>
      <c r="F12" s="44">
        <f>(F11/54)*100</f>
        <v>0</v>
      </c>
      <c r="G12" s="41" t="s">
        <v>47</v>
      </c>
      <c r="H12" s="42"/>
      <c r="I12" s="45">
        <v>2</v>
      </c>
      <c r="J12" s="6">
        <v>2.5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/>
      <c r="T12" s="6"/>
    </row>
    <row r="13" spans="1:21" ht="25" customHeight="1" x14ac:dyDescent="0.45">
      <c r="A13" s="15">
        <v>3</v>
      </c>
      <c r="B13" s="37" t="s">
        <v>57</v>
      </c>
      <c r="C13" s="38">
        <v>45</v>
      </c>
      <c r="D13" s="38"/>
      <c r="E13" s="38">
        <v>15.833333333333332</v>
      </c>
      <c r="F13" s="46"/>
      <c r="G13" s="41" t="s">
        <v>48</v>
      </c>
      <c r="H13" s="47">
        <v>3</v>
      </c>
      <c r="I13" s="48"/>
      <c r="J13" s="49">
        <v>2.5</v>
      </c>
      <c r="K13" s="49"/>
      <c r="L13" s="49"/>
      <c r="M13" s="49"/>
      <c r="N13" s="49"/>
      <c r="O13" s="49"/>
      <c r="P13" s="49"/>
      <c r="Q13" s="49">
        <v>3</v>
      </c>
      <c r="R13" s="42">
        <v>3</v>
      </c>
      <c r="S13" s="49"/>
      <c r="T13" s="49"/>
    </row>
    <row r="14" spans="1:21" ht="25" customHeight="1" x14ac:dyDescent="0.45">
      <c r="A14" s="15">
        <v>4</v>
      </c>
      <c r="B14" s="37" t="s">
        <v>58</v>
      </c>
      <c r="C14" s="38">
        <v>41.25</v>
      </c>
      <c r="D14" s="38"/>
      <c r="E14" s="38">
        <v>12.5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1" ht="25" customHeight="1" x14ac:dyDescent="0.45">
      <c r="A15" s="15">
        <v>5</v>
      </c>
      <c r="B15" s="37" t="s">
        <v>59</v>
      </c>
      <c r="C15" s="38">
        <v>30</v>
      </c>
      <c r="D15" s="38"/>
      <c r="E15" s="38">
        <v>6.666666666666667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1" ht="25" customHeight="1" x14ac:dyDescent="0.45">
      <c r="A16" s="15">
        <v>6</v>
      </c>
      <c r="B16" s="37" t="s">
        <v>60</v>
      </c>
      <c r="C16" s="38">
        <v>27.500000000000004</v>
      </c>
      <c r="D16" s="38"/>
      <c r="E16" s="38">
        <v>10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35.5" customHeight="1" x14ac:dyDescent="0.45">
      <c r="A17" s="15">
        <v>7</v>
      </c>
      <c r="B17" s="37" t="s">
        <v>61</v>
      </c>
      <c r="C17" s="38">
        <v>38.75</v>
      </c>
      <c r="D17" s="38"/>
      <c r="E17" s="38">
        <v>19.166666666666668</v>
      </c>
      <c r="F17" s="46"/>
      <c r="G17" s="50" t="s">
        <v>51</v>
      </c>
      <c r="H17" s="47">
        <f>AVERAGE(H11:H16)</f>
        <v>3</v>
      </c>
      <c r="I17" s="47">
        <f t="shared" ref="I17:R17" si="0">AVERAGE(I11:I16)</f>
        <v>2</v>
      </c>
      <c r="J17" s="47">
        <f t="shared" si="0"/>
        <v>2.5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/>
      <c r="T17" s="47"/>
    </row>
    <row r="18" spans="1:20" ht="38" customHeight="1" x14ac:dyDescent="0.45">
      <c r="A18" s="15">
        <v>8</v>
      </c>
      <c r="B18" s="37" t="s">
        <v>62</v>
      </c>
      <c r="C18" s="38">
        <v>36.25</v>
      </c>
      <c r="D18" s="38"/>
      <c r="E18" s="38">
        <v>10</v>
      </c>
      <c r="F18" s="46"/>
      <c r="G18" s="51" t="s">
        <v>52</v>
      </c>
      <c r="H18" s="52">
        <f>(44.44*H17)/100</f>
        <v>1.3331999999999999</v>
      </c>
      <c r="I18" s="52">
        <f t="shared" ref="I18:R18" si="1">(44.44*I17)/100</f>
        <v>0.88879999999999992</v>
      </c>
      <c r="J18" s="52">
        <f t="shared" si="1"/>
        <v>1.111</v>
      </c>
      <c r="K18" s="52"/>
      <c r="L18" s="52"/>
      <c r="M18" s="52"/>
      <c r="N18" s="52"/>
      <c r="O18" s="52"/>
      <c r="P18" s="52"/>
      <c r="Q18" s="52">
        <f t="shared" si="1"/>
        <v>1.3331999999999999</v>
      </c>
      <c r="R18" s="52">
        <f t="shared" si="1"/>
        <v>1.3331999999999999</v>
      </c>
      <c r="S18" s="52"/>
      <c r="T18" s="52"/>
    </row>
    <row r="19" spans="1:20" ht="25" customHeight="1" x14ac:dyDescent="0.45">
      <c r="A19" s="15">
        <v>9</v>
      </c>
      <c r="B19" s="37" t="s">
        <v>63</v>
      </c>
      <c r="C19" s="38">
        <v>33.75</v>
      </c>
      <c r="D19" s="38"/>
      <c r="E19" s="38">
        <v>4.1666666666666661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41" customHeight="1" x14ac:dyDescent="0.45">
      <c r="A20" s="15">
        <v>10</v>
      </c>
      <c r="B20" s="37" t="s">
        <v>64</v>
      </c>
      <c r="C20" s="38">
        <v>35</v>
      </c>
      <c r="D20" s="38"/>
      <c r="E20" s="38">
        <v>4.1666666666666661</v>
      </c>
      <c r="F20" s="38"/>
    </row>
    <row r="21" spans="1:20" ht="25" customHeight="1" x14ac:dyDescent="0.45">
      <c r="A21" s="15">
        <v>11</v>
      </c>
      <c r="B21" s="37" t="s">
        <v>65</v>
      </c>
      <c r="C21" s="38">
        <v>27.500000000000004</v>
      </c>
      <c r="D21" s="38"/>
      <c r="E21" s="38">
        <v>5.833333333333333</v>
      </c>
      <c r="F21" s="55"/>
    </row>
    <row r="22" spans="1:20" ht="25" customHeight="1" x14ac:dyDescent="0.45">
      <c r="A22" s="15">
        <v>12</v>
      </c>
      <c r="B22" s="37" t="s">
        <v>66</v>
      </c>
      <c r="C22" s="38">
        <v>25</v>
      </c>
      <c r="D22" s="38"/>
      <c r="E22" s="38">
        <v>10.833333333333334</v>
      </c>
      <c r="F22" s="55"/>
    </row>
    <row r="23" spans="1:20" ht="25" customHeight="1" x14ac:dyDescent="0.45">
      <c r="A23" s="15">
        <v>13</v>
      </c>
      <c r="B23" s="37" t="s">
        <v>67</v>
      </c>
      <c r="C23" s="38">
        <v>38.75</v>
      </c>
      <c r="D23" s="38"/>
      <c r="E23" s="38">
        <v>11.666666666666666</v>
      </c>
      <c r="F23" s="55"/>
      <c r="J23" s="30"/>
      <c r="K23" s="30"/>
    </row>
    <row r="24" spans="1:20" ht="31.5" customHeight="1" x14ac:dyDescent="0.45">
      <c r="A24" s="15">
        <v>14</v>
      </c>
      <c r="B24" s="37" t="s">
        <v>68</v>
      </c>
      <c r="C24" s="38">
        <v>40</v>
      </c>
      <c r="D24" s="38"/>
      <c r="E24" s="38">
        <v>18.333333333333332</v>
      </c>
      <c r="F24" s="55"/>
      <c r="H24" s="56"/>
      <c r="I24" s="66"/>
      <c r="J24" s="66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37" t="s">
        <v>69</v>
      </c>
      <c r="C25" s="38">
        <v>32.5</v>
      </c>
      <c r="D25" s="38"/>
      <c r="E25" s="38">
        <v>9.1666666666666661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37" t="s">
        <v>70</v>
      </c>
      <c r="C26" s="38">
        <v>46.25</v>
      </c>
      <c r="D26" s="38"/>
      <c r="E26" s="38">
        <v>18.333333333333332</v>
      </c>
      <c r="F26" s="55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37" t="s">
        <v>71</v>
      </c>
      <c r="C27" s="38">
        <v>23.75</v>
      </c>
      <c r="D27" s="38"/>
      <c r="E27" s="38">
        <v>11.666666666666666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0" ht="25" customHeight="1" x14ac:dyDescent="0.45">
      <c r="A28" s="15">
        <v>18</v>
      </c>
      <c r="B28" s="37" t="s">
        <v>72</v>
      </c>
      <c r="C28" s="59">
        <v>23.75</v>
      </c>
      <c r="D28" s="59"/>
      <c r="E28" s="59">
        <v>5.833333333333333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0" ht="25" customHeight="1" x14ac:dyDescent="0.45">
      <c r="A29" s="15">
        <v>19</v>
      </c>
      <c r="B29" s="37" t="s">
        <v>73</v>
      </c>
      <c r="C29" s="38">
        <v>28.749999999999996</v>
      </c>
      <c r="D29" s="38"/>
      <c r="E29" s="38">
        <v>6.666666666666667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ht="25" customHeight="1" x14ac:dyDescent="0.45">
      <c r="A30" s="15">
        <v>20</v>
      </c>
      <c r="B30" s="37" t="s">
        <v>74</v>
      </c>
      <c r="C30" s="38">
        <v>31.25</v>
      </c>
      <c r="D30" s="38"/>
      <c r="E30" s="38">
        <v>1.6666666666666667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0" ht="25" customHeight="1" x14ac:dyDescent="0.45">
      <c r="A31" s="15">
        <v>21</v>
      </c>
      <c r="B31" s="37" t="s">
        <v>75</v>
      </c>
      <c r="C31" s="38">
        <v>32.5</v>
      </c>
      <c r="D31" s="38"/>
      <c r="E31" s="38">
        <v>11.666666666666666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5" customHeight="1" x14ac:dyDescent="0.45">
      <c r="A32" s="15">
        <v>22</v>
      </c>
      <c r="B32" s="37" t="s">
        <v>76</v>
      </c>
      <c r="C32" s="38">
        <v>42.5</v>
      </c>
      <c r="D32" s="38"/>
      <c r="E32" s="38">
        <v>16.666666666666664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46.25</v>
      </c>
      <c r="D33" s="38"/>
      <c r="E33" s="38">
        <v>14.166666666666666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35</v>
      </c>
      <c r="D34" s="38"/>
      <c r="E34" s="38">
        <v>5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35</v>
      </c>
      <c r="D35" s="38"/>
      <c r="E35" s="38">
        <v>5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25</v>
      </c>
      <c r="D36" s="38"/>
      <c r="E36" s="38">
        <v>2.5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38.75</v>
      </c>
      <c r="D37" s="38"/>
      <c r="E37" s="38">
        <v>16.666666666666664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45</v>
      </c>
      <c r="D38" s="38"/>
      <c r="E38" s="38">
        <v>11.666666666666666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37.5</v>
      </c>
      <c r="D39" s="38"/>
      <c r="E39" s="38">
        <v>13.333333333333334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35</v>
      </c>
      <c r="D40" s="38"/>
      <c r="E40" s="38">
        <v>7.5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46.25</v>
      </c>
      <c r="D41" s="38"/>
      <c r="E41" s="38">
        <v>14.166666666666666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26.25</v>
      </c>
      <c r="D42" s="38"/>
      <c r="E42" s="38">
        <v>5.833333333333333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26.25</v>
      </c>
      <c r="D43" s="38"/>
      <c r="E43" s="38">
        <v>3.3333333333333335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43.75</v>
      </c>
      <c r="D44" s="38"/>
      <c r="E44" s="38">
        <v>13.333333333333334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42.5</v>
      </c>
      <c r="D45" s="38"/>
      <c r="E45" s="38">
        <v>16.666666666666664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35</v>
      </c>
      <c r="D46" s="38"/>
      <c r="E46" s="38">
        <v>5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36.25</v>
      </c>
      <c r="D47" s="38"/>
      <c r="E47" s="38">
        <v>6.666666666666667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92</v>
      </c>
      <c r="C48" s="38">
        <v>28.749999999999996</v>
      </c>
      <c r="D48" s="38"/>
      <c r="E48" s="38">
        <v>7.5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93</v>
      </c>
      <c r="C49" s="38">
        <v>40</v>
      </c>
      <c r="D49" s="38"/>
      <c r="E49" s="38">
        <v>12.5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94</v>
      </c>
      <c r="C50" s="38">
        <v>27.500000000000004</v>
      </c>
      <c r="D50" s="38"/>
      <c r="E50" s="38">
        <v>5.833333333333333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95</v>
      </c>
      <c r="C51" s="38">
        <v>33.75</v>
      </c>
      <c r="D51" s="38"/>
      <c r="E51" s="38">
        <v>14.166666666666666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96</v>
      </c>
      <c r="C52" s="38">
        <v>27.500000000000004</v>
      </c>
      <c r="D52" s="38"/>
      <c r="E52" s="38">
        <v>15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97</v>
      </c>
      <c r="C53" s="38">
        <v>38.75</v>
      </c>
      <c r="D53" s="38"/>
      <c r="E53" s="38">
        <v>11.666666666666666</v>
      </c>
      <c r="F53" s="55"/>
    </row>
    <row r="54" spans="1:20" ht="25" customHeight="1" x14ac:dyDescent="0.45">
      <c r="A54" s="15">
        <v>44</v>
      </c>
      <c r="B54" s="37" t="s">
        <v>98</v>
      </c>
      <c r="C54" s="38">
        <v>42.5</v>
      </c>
      <c r="D54" s="38"/>
      <c r="E54" s="38">
        <v>18.333333333333332</v>
      </c>
      <c r="F54" s="55"/>
    </row>
    <row r="55" spans="1:20" ht="25" customHeight="1" x14ac:dyDescent="0.45">
      <c r="A55" s="15">
        <v>45</v>
      </c>
      <c r="B55" s="37" t="s">
        <v>99</v>
      </c>
      <c r="C55" s="59">
        <v>35</v>
      </c>
      <c r="D55" s="59"/>
      <c r="E55" s="59">
        <v>18.333333333333332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100</v>
      </c>
      <c r="C56" s="59">
        <v>35</v>
      </c>
      <c r="D56" s="59"/>
      <c r="E56" s="59">
        <v>15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101</v>
      </c>
      <c r="C57" s="38">
        <v>35</v>
      </c>
      <c r="D57" s="38"/>
      <c r="E57" s="38">
        <v>22.5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102</v>
      </c>
      <c r="C58" s="38">
        <v>36.25</v>
      </c>
      <c r="D58" s="38"/>
      <c r="E58" s="38">
        <v>13.333333333333334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103</v>
      </c>
      <c r="C59" s="38">
        <v>43.75</v>
      </c>
      <c r="D59" s="38"/>
      <c r="E59" s="38">
        <v>15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104</v>
      </c>
      <c r="C60" s="38">
        <v>32.5</v>
      </c>
      <c r="D60" s="38"/>
      <c r="E60" s="38">
        <v>11.666666666666666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105</v>
      </c>
      <c r="C61" s="38">
        <v>43.75</v>
      </c>
      <c r="D61" s="38"/>
      <c r="E61" s="38">
        <v>17.5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106</v>
      </c>
      <c r="C62" s="38">
        <v>33.75</v>
      </c>
      <c r="D62" s="38"/>
      <c r="E62" s="38">
        <v>16.666666666666664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107</v>
      </c>
      <c r="C63" s="38">
        <v>31.25</v>
      </c>
      <c r="D63" s="38"/>
      <c r="E63" s="38">
        <v>5.833333333333333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108</v>
      </c>
      <c r="C64" s="38">
        <v>40</v>
      </c>
      <c r="D64" s="38"/>
      <c r="E64" s="38">
        <v>14.166666666666666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54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75.925925925925924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38.888888888888893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57.407407407407405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55</v>
      </c>
      <c r="C11" s="38">
        <v>43.75</v>
      </c>
      <c r="D11" s="39">
        <f>COUNTIF(C11:C64,"&gt;="&amp;D10)</f>
        <v>41</v>
      </c>
      <c r="E11" s="38">
        <v>27.500000000000004</v>
      </c>
      <c r="F11" s="40">
        <f>COUNTIF(E11:E64,"&gt;="&amp;F10)</f>
        <v>21</v>
      </c>
      <c r="G11" s="41" t="s">
        <v>46</v>
      </c>
      <c r="H11" s="42">
        <v>3</v>
      </c>
      <c r="I11" s="4"/>
      <c r="J11" s="6">
        <v>3</v>
      </c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/>
      <c r="T11" s="6"/>
    </row>
    <row r="12" spans="1:32" ht="25" customHeight="1" x14ac:dyDescent="0.45">
      <c r="A12" s="15">
        <v>2</v>
      </c>
      <c r="B12" s="37" t="s">
        <v>56</v>
      </c>
      <c r="C12" s="38">
        <v>40</v>
      </c>
      <c r="D12" s="43">
        <f>(D11/54)*100</f>
        <v>75.925925925925924</v>
      </c>
      <c r="E12" s="38">
        <v>45</v>
      </c>
      <c r="F12" s="44">
        <f>(F11/54)*100</f>
        <v>38.888888888888893</v>
      </c>
      <c r="G12" s="41" t="s">
        <v>47</v>
      </c>
      <c r="H12" s="42"/>
      <c r="I12" s="45">
        <v>3</v>
      </c>
      <c r="J12" s="6">
        <v>2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/>
      <c r="T12" s="6"/>
    </row>
    <row r="13" spans="1:32" ht="25" customHeight="1" x14ac:dyDescent="0.45">
      <c r="A13" s="15">
        <v>3</v>
      </c>
      <c r="B13" s="37" t="s">
        <v>57</v>
      </c>
      <c r="C13" s="38">
        <v>41.25</v>
      </c>
      <c r="D13" s="38"/>
      <c r="E13" s="38">
        <v>33.333333333333329</v>
      </c>
      <c r="F13" s="46"/>
      <c r="G13" s="41" t="s">
        <v>48</v>
      </c>
      <c r="H13" s="47"/>
      <c r="I13" s="48">
        <v>2</v>
      </c>
      <c r="J13" s="49">
        <v>3</v>
      </c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/>
      <c r="T13" s="49"/>
    </row>
    <row r="14" spans="1:32" ht="25" customHeight="1" x14ac:dyDescent="0.45">
      <c r="A14" s="15">
        <v>4</v>
      </c>
      <c r="B14" s="37" t="s">
        <v>58</v>
      </c>
      <c r="C14" s="38">
        <v>43.75</v>
      </c>
      <c r="D14" s="38"/>
      <c r="E14" s="38">
        <v>28.333333333333332</v>
      </c>
      <c r="F14" s="46"/>
      <c r="G14" s="50" t="s">
        <v>49</v>
      </c>
      <c r="H14" s="47">
        <v>3</v>
      </c>
      <c r="I14" s="48">
        <v>3</v>
      </c>
      <c r="J14" s="49"/>
      <c r="K14" s="49"/>
      <c r="L14" s="49"/>
      <c r="M14" s="49"/>
      <c r="N14" s="49"/>
      <c r="O14" s="49"/>
      <c r="P14" s="49"/>
      <c r="Q14" s="49">
        <v>3</v>
      </c>
      <c r="R14" s="49">
        <v>3</v>
      </c>
      <c r="S14" s="49"/>
      <c r="T14" s="49"/>
    </row>
    <row r="15" spans="1:32" ht="25" customHeight="1" x14ac:dyDescent="0.45">
      <c r="A15" s="15">
        <v>5</v>
      </c>
      <c r="B15" s="37" t="s">
        <v>59</v>
      </c>
      <c r="C15" s="38">
        <v>36.25</v>
      </c>
      <c r="D15" s="38"/>
      <c r="E15" s="38">
        <v>20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32" ht="25" customHeight="1" x14ac:dyDescent="0.45">
      <c r="A16" s="15">
        <v>6</v>
      </c>
      <c r="B16" s="37" t="s">
        <v>60</v>
      </c>
      <c r="C16" s="38">
        <v>20</v>
      </c>
      <c r="D16" s="38"/>
      <c r="E16" s="38">
        <v>23.333333333333332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61</v>
      </c>
      <c r="C17" s="38">
        <v>43.75</v>
      </c>
      <c r="D17" s="38"/>
      <c r="E17" s="38">
        <v>36.666666666666664</v>
      </c>
      <c r="F17" s="46"/>
      <c r="G17" s="50" t="s">
        <v>51</v>
      </c>
      <c r="H17" s="47">
        <f>AVERAGE(H11:H16)</f>
        <v>3</v>
      </c>
      <c r="I17" s="47">
        <f t="shared" ref="I17:R17" si="0">AVERAGE(I11:I16)</f>
        <v>2.6666666666666665</v>
      </c>
      <c r="J17" s="47">
        <f t="shared" si="0"/>
        <v>2.6666666666666665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/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62</v>
      </c>
      <c r="C18" s="38">
        <v>31.25</v>
      </c>
      <c r="D18" s="38"/>
      <c r="E18" s="38">
        <v>31.666666666666664</v>
      </c>
      <c r="F18" s="46"/>
      <c r="G18" s="51" t="s">
        <v>52</v>
      </c>
      <c r="H18" s="52">
        <f>(57.41*H17)/100</f>
        <v>1.7222999999999999</v>
      </c>
      <c r="I18" s="52">
        <f t="shared" ref="I18:R18" si="1">(57.41*I17)/100</f>
        <v>1.530933333333333</v>
      </c>
      <c r="J18" s="52">
        <f t="shared" si="1"/>
        <v>1.530933333333333</v>
      </c>
      <c r="K18" s="52"/>
      <c r="L18" s="52"/>
      <c r="M18" s="52"/>
      <c r="N18" s="52"/>
      <c r="O18" s="52"/>
      <c r="P18" s="52"/>
      <c r="Q18" s="52">
        <f t="shared" si="1"/>
        <v>1.7222999999999999</v>
      </c>
      <c r="R18" s="52">
        <f t="shared" si="1"/>
        <v>1.7222999999999999</v>
      </c>
      <c r="S18" s="52"/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63</v>
      </c>
      <c r="C19" s="38">
        <v>35</v>
      </c>
      <c r="D19" s="38"/>
      <c r="E19" s="38">
        <v>6.666666666666667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33.75</v>
      </c>
      <c r="D20" s="38"/>
      <c r="E20" s="38">
        <v>15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65</v>
      </c>
      <c r="C21" s="38">
        <v>26.25</v>
      </c>
      <c r="D21" s="38"/>
      <c r="E21" s="38">
        <v>15.833333333333332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66</v>
      </c>
      <c r="C22" s="38">
        <v>28.749999999999996</v>
      </c>
      <c r="D22" s="38"/>
      <c r="E22" s="38">
        <v>27.500000000000004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67</v>
      </c>
      <c r="C23" s="38">
        <v>35</v>
      </c>
      <c r="D23" s="38"/>
      <c r="E23" s="38">
        <v>37.5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68</v>
      </c>
      <c r="C24" s="38">
        <v>38.75</v>
      </c>
      <c r="D24" s="38"/>
      <c r="E24" s="38">
        <v>35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69</v>
      </c>
      <c r="C25" s="38">
        <v>37.5</v>
      </c>
      <c r="D25" s="38"/>
      <c r="E25" s="38">
        <v>29.166666666666668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70</v>
      </c>
      <c r="C26" s="38">
        <v>45</v>
      </c>
      <c r="D26" s="38"/>
      <c r="E26" s="38">
        <v>31.666666666666664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71</v>
      </c>
      <c r="C27" s="38">
        <v>26.25</v>
      </c>
      <c r="D27" s="38"/>
      <c r="E27" s="38">
        <v>24.166666666666668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72</v>
      </c>
      <c r="C28" s="59">
        <v>27.500000000000004</v>
      </c>
      <c r="D28" s="59"/>
      <c r="E28" s="59">
        <v>7.5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73</v>
      </c>
      <c r="C29" s="38">
        <v>20</v>
      </c>
      <c r="D29" s="38"/>
      <c r="E29" s="38">
        <v>20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74</v>
      </c>
      <c r="C30" s="38">
        <v>21.25</v>
      </c>
      <c r="D30" s="38"/>
      <c r="E30" s="38">
        <v>10.833333333333334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75</v>
      </c>
      <c r="C31" s="38">
        <v>28.749999999999996</v>
      </c>
      <c r="D31" s="38"/>
      <c r="E31" s="38">
        <v>25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76</v>
      </c>
      <c r="C32" s="38">
        <v>47.5</v>
      </c>
      <c r="D32" s="38"/>
      <c r="E32" s="38">
        <v>35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46.25</v>
      </c>
      <c r="D33" s="38"/>
      <c r="E33" s="38">
        <v>26.666666666666668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30</v>
      </c>
      <c r="D34" s="38"/>
      <c r="E34" s="38">
        <v>16.666666666666664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26.25</v>
      </c>
      <c r="D35" s="38"/>
      <c r="E35" s="38">
        <v>11.666666666666666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20</v>
      </c>
      <c r="D36" s="38"/>
      <c r="E36" s="38">
        <v>9.1666666666666661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36.25</v>
      </c>
      <c r="D37" s="38"/>
      <c r="E37" s="38">
        <v>22.5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45</v>
      </c>
      <c r="D38" s="38"/>
      <c r="E38" s="38">
        <v>40.833333333333336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42.5</v>
      </c>
      <c r="D39" s="38"/>
      <c r="E39" s="38">
        <v>30.833333333333336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33.75</v>
      </c>
      <c r="D40" s="38"/>
      <c r="E40" s="38">
        <v>25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45</v>
      </c>
      <c r="D41" s="38"/>
      <c r="E41" s="38">
        <v>40.833333333333336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32.5</v>
      </c>
      <c r="D42" s="38"/>
      <c r="E42" s="38">
        <v>15.833333333333332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20</v>
      </c>
      <c r="D43" s="38"/>
      <c r="E43" s="38">
        <v>10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41.25</v>
      </c>
      <c r="D44" s="38"/>
      <c r="E44" s="38">
        <v>37.5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41.25</v>
      </c>
      <c r="D45" s="38"/>
      <c r="E45" s="38">
        <v>34.166666666666664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25</v>
      </c>
      <c r="D46" s="38"/>
      <c r="E46" s="38">
        <v>16.666666666666664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30</v>
      </c>
      <c r="D47" s="38"/>
      <c r="E47" s="38">
        <v>26.666666666666668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92</v>
      </c>
      <c r="C48" s="38">
        <v>30</v>
      </c>
      <c r="D48" s="38"/>
      <c r="E48" s="38">
        <v>26.666666666666668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93</v>
      </c>
      <c r="C49" s="38">
        <v>43.75</v>
      </c>
      <c r="D49" s="38"/>
      <c r="E49" s="38">
        <v>40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94</v>
      </c>
      <c r="C50" s="38">
        <v>20</v>
      </c>
      <c r="D50" s="38"/>
      <c r="E50" s="38">
        <v>20.833333333333336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95</v>
      </c>
      <c r="C51" s="38">
        <v>32.5</v>
      </c>
      <c r="D51" s="38"/>
      <c r="E51" s="38">
        <v>19.166666666666668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96</v>
      </c>
      <c r="C52" s="38">
        <v>26.25</v>
      </c>
      <c r="D52" s="38"/>
      <c r="E52" s="38">
        <v>17.5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97</v>
      </c>
      <c r="C53" s="38">
        <v>40</v>
      </c>
      <c r="D53" s="38"/>
      <c r="E53" s="38">
        <v>18.333333333333332</v>
      </c>
      <c r="F53" s="55"/>
    </row>
    <row r="54" spans="1:20" ht="25" customHeight="1" x14ac:dyDescent="0.45">
      <c r="A54" s="15">
        <v>44</v>
      </c>
      <c r="B54" s="37" t="s">
        <v>98</v>
      </c>
      <c r="C54" s="38">
        <v>36.25</v>
      </c>
      <c r="D54" s="38"/>
      <c r="E54" s="38">
        <v>20.833333333333336</v>
      </c>
      <c r="F54" s="55"/>
    </row>
    <row r="55" spans="1:20" ht="25" customHeight="1" x14ac:dyDescent="0.45">
      <c r="A55" s="15">
        <v>45</v>
      </c>
      <c r="B55" s="37" t="s">
        <v>99</v>
      </c>
      <c r="C55" s="59">
        <v>26.25</v>
      </c>
      <c r="D55" s="59"/>
      <c r="E55" s="59">
        <v>24.166666666666668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100</v>
      </c>
      <c r="C56" s="59">
        <v>32.5</v>
      </c>
      <c r="D56" s="59"/>
      <c r="E56" s="59">
        <v>23.333333333333332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101</v>
      </c>
      <c r="C57" s="38">
        <v>36.25</v>
      </c>
      <c r="D57" s="38"/>
      <c r="E57" s="38">
        <v>30.833333333333336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102</v>
      </c>
      <c r="C58" s="38">
        <v>36.25</v>
      </c>
      <c r="D58" s="38"/>
      <c r="E58" s="38">
        <v>24.166666666666668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103</v>
      </c>
      <c r="C59" s="38">
        <v>42.5</v>
      </c>
      <c r="D59" s="38"/>
      <c r="E59" s="38">
        <v>26.666666666666668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104</v>
      </c>
      <c r="C60" s="38">
        <v>30</v>
      </c>
      <c r="D60" s="38"/>
      <c r="E60" s="38">
        <v>13.333333333333334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105</v>
      </c>
      <c r="C61" s="38">
        <v>37.5</v>
      </c>
      <c r="D61" s="38"/>
      <c r="E61" s="38">
        <v>35.833333333333336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106</v>
      </c>
      <c r="C62" s="38">
        <v>43.75</v>
      </c>
      <c r="D62" s="38"/>
      <c r="E62" s="38">
        <v>31.666666666666664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107</v>
      </c>
      <c r="C63" s="38">
        <v>25</v>
      </c>
      <c r="D63" s="38"/>
      <c r="E63" s="38">
        <v>17.5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108</v>
      </c>
      <c r="C64" s="38">
        <v>36.25</v>
      </c>
      <c r="D64" s="38"/>
      <c r="E64" s="38">
        <v>23.333333333333332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7"/>
  <sheetViews>
    <sheetView topLeftCell="B1" zoomScale="46" zoomScaleNormal="46" workbookViewId="0">
      <selection activeCell="S21" sqref="S21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54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54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54" ht="44" customHeight="1" x14ac:dyDescent="0.45">
      <c r="A3" s="71" t="s">
        <v>136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54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54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88.235294117647058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54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94.117647058823522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54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91.17647058823529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54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54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54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54" ht="25" customHeight="1" x14ac:dyDescent="0.45">
      <c r="A11" s="15">
        <v>1</v>
      </c>
      <c r="B11" s="37" t="s">
        <v>114</v>
      </c>
      <c r="C11" s="38">
        <v>35.384615384615387</v>
      </c>
      <c r="D11" s="39">
        <f>COUNTIF(C11:C61,"&gt;="&amp;D10)</f>
        <v>45</v>
      </c>
      <c r="E11" s="38">
        <v>34.705882352941174</v>
      </c>
      <c r="F11" s="40">
        <f>COUNTIF(E11:E61,"&gt;="&amp;F10)</f>
        <v>48</v>
      </c>
      <c r="G11" s="41" t="s">
        <v>46</v>
      </c>
      <c r="H11" s="42">
        <v>3</v>
      </c>
      <c r="I11" s="4"/>
      <c r="J11" s="6"/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54" ht="25" customHeight="1" x14ac:dyDescent="0.45">
      <c r="A12" s="15">
        <v>2</v>
      </c>
      <c r="B12" s="37" t="s">
        <v>55</v>
      </c>
      <c r="C12" s="38">
        <v>41.53846153846154</v>
      </c>
      <c r="D12" s="43">
        <f>(D11/51)*100</f>
        <v>88.235294117647058</v>
      </c>
      <c r="E12" s="38">
        <v>44.705882352941181</v>
      </c>
      <c r="F12" s="44">
        <f>(F11/51)*100</f>
        <v>94.117647058823522</v>
      </c>
      <c r="G12" s="41" t="s">
        <v>47</v>
      </c>
      <c r="H12" s="42">
        <v>3</v>
      </c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54" ht="25" customHeight="1" x14ac:dyDescent="0.45">
      <c r="A13" s="15">
        <v>3</v>
      </c>
      <c r="B13" s="37" t="s">
        <v>56</v>
      </c>
      <c r="C13" s="38">
        <v>45.384615384615387</v>
      </c>
      <c r="D13" s="38"/>
      <c r="E13" s="38">
        <v>45.294117647058826</v>
      </c>
      <c r="F13" s="46"/>
      <c r="G13" s="41"/>
      <c r="H13" s="47"/>
      <c r="I13" s="48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spans="1:54" ht="25" customHeight="1" x14ac:dyDescent="0.45">
      <c r="A14" s="15">
        <v>4</v>
      </c>
      <c r="B14" s="37" t="s">
        <v>57</v>
      </c>
      <c r="C14" s="38">
        <v>46.153846153846153</v>
      </c>
      <c r="D14" s="38"/>
      <c r="E14" s="38">
        <v>48.235294117647058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54" ht="25" customHeight="1" x14ac:dyDescent="0.45">
      <c r="A15" s="15">
        <v>5</v>
      </c>
      <c r="B15" s="37" t="s">
        <v>58</v>
      </c>
      <c r="C15" s="38">
        <v>40</v>
      </c>
      <c r="D15" s="38"/>
      <c r="E15" s="38">
        <v>47.647058823529406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54" ht="25" customHeight="1" x14ac:dyDescent="0.45">
      <c r="A16" s="15">
        <v>6</v>
      </c>
      <c r="B16" s="37" t="s">
        <v>60</v>
      </c>
      <c r="C16" s="38">
        <v>33.076923076923073</v>
      </c>
      <c r="D16" s="38"/>
      <c r="E16" s="38">
        <v>31.764705882352938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73"/>
      <c r="U16" s="76"/>
      <c r="V16" s="76"/>
      <c r="W16" s="76"/>
      <c r="X16" s="77"/>
      <c r="Y16" s="77"/>
      <c r="Z16" s="77"/>
      <c r="AA16" s="77"/>
      <c r="AB16" s="77"/>
      <c r="AC16" s="77"/>
      <c r="AD16" s="76"/>
      <c r="AE16" s="76"/>
      <c r="AF16" s="76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</row>
    <row r="17" spans="1:54" ht="35.5" customHeight="1" x14ac:dyDescent="0.45">
      <c r="A17" s="15">
        <v>7</v>
      </c>
      <c r="B17" s="37" t="s">
        <v>61</v>
      </c>
      <c r="C17" s="38">
        <v>43.846153846153847</v>
      </c>
      <c r="D17" s="38"/>
      <c r="E17" s="38">
        <v>46.470588235294116</v>
      </c>
      <c r="F17" s="46"/>
      <c r="G17" s="50" t="s">
        <v>51</v>
      </c>
      <c r="H17" s="47">
        <f>AVERAGE(H11:H16)</f>
        <v>3</v>
      </c>
      <c r="I17" s="47">
        <f t="shared" ref="I17:S17" si="0">AVERAGE(I11:I16)</f>
        <v>3</v>
      </c>
      <c r="J17" s="47">
        <f t="shared" si="0"/>
        <v>3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74"/>
      <c r="U17" s="76"/>
      <c r="V17" s="76"/>
      <c r="W17" s="76"/>
      <c r="X17" s="77"/>
      <c r="Y17" s="77"/>
      <c r="Z17" s="77"/>
      <c r="AA17" s="77"/>
      <c r="AB17" s="77"/>
      <c r="AC17" s="77"/>
      <c r="AD17" s="76"/>
      <c r="AE17" s="76"/>
      <c r="AF17" s="76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</row>
    <row r="18" spans="1:54" ht="38" customHeight="1" x14ac:dyDescent="0.45">
      <c r="A18" s="15">
        <v>8</v>
      </c>
      <c r="B18" s="37" t="s">
        <v>62</v>
      </c>
      <c r="C18" s="38">
        <v>34.615384615384613</v>
      </c>
      <c r="D18" s="38"/>
      <c r="E18" s="38">
        <v>36.470588235294116</v>
      </c>
      <c r="F18" s="46"/>
      <c r="G18" s="51" t="s">
        <v>52</v>
      </c>
      <c r="H18" s="52">
        <f>(91.18*H17)/100</f>
        <v>2.7354000000000003</v>
      </c>
      <c r="I18" s="52">
        <f t="shared" ref="I18:S18" si="1">(91.18*I17)/100</f>
        <v>2.7354000000000003</v>
      </c>
      <c r="J18" s="52">
        <f t="shared" si="1"/>
        <v>2.7354000000000003</v>
      </c>
      <c r="K18" s="52"/>
      <c r="L18" s="52"/>
      <c r="M18" s="52"/>
      <c r="N18" s="52"/>
      <c r="O18" s="52"/>
      <c r="P18" s="52"/>
      <c r="Q18" s="52">
        <f t="shared" si="1"/>
        <v>2.7354000000000003</v>
      </c>
      <c r="R18" s="52">
        <f t="shared" si="1"/>
        <v>2.7354000000000003</v>
      </c>
      <c r="S18" s="52">
        <f t="shared" si="1"/>
        <v>2.7354000000000003</v>
      </c>
      <c r="T18" s="75"/>
      <c r="U18" s="76"/>
      <c r="V18" s="76"/>
      <c r="W18" s="76"/>
      <c r="X18" s="77"/>
      <c r="Y18" s="77"/>
      <c r="Z18" s="77"/>
      <c r="AA18" s="77"/>
      <c r="AB18" s="77"/>
      <c r="AC18" s="77"/>
      <c r="AD18" s="76"/>
      <c r="AE18" s="76"/>
      <c r="AF18" s="76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</row>
    <row r="19" spans="1:54" ht="25" customHeight="1" x14ac:dyDescent="0.45">
      <c r="A19" s="15">
        <v>9</v>
      </c>
      <c r="B19" s="37" t="s">
        <v>64</v>
      </c>
      <c r="C19" s="38">
        <v>24.615384615384617</v>
      </c>
      <c r="D19" s="38"/>
      <c r="E19" s="38">
        <v>26.47058823529412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76"/>
      <c r="V19" s="76"/>
      <c r="W19" s="76"/>
      <c r="X19" s="77"/>
      <c r="Y19" s="77"/>
      <c r="Z19" s="77"/>
      <c r="AA19" s="77"/>
      <c r="AB19" s="77"/>
      <c r="AC19" s="77"/>
      <c r="AD19" s="76"/>
      <c r="AE19" s="76"/>
      <c r="AF19" s="76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</row>
    <row r="20" spans="1:54" ht="41" customHeight="1" x14ac:dyDescent="0.45">
      <c r="A20" s="15">
        <v>10</v>
      </c>
      <c r="B20" s="37" t="s">
        <v>66</v>
      </c>
      <c r="C20" s="38">
        <v>24.615384615384617</v>
      </c>
      <c r="D20" s="38"/>
      <c r="E20" s="38">
        <v>41.17647058823529</v>
      </c>
      <c r="F20" s="38"/>
      <c r="U20" s="76"/>
      <c r="V20" s="76"/>
      <c r="W20" s="76"/>
      <c r="X20" s="77"/>
      <c r="Y20" s="77"/>
      <c r="Z20" s="77"/>
      <c r="AA20" s="77"/>
      <c r="AB20" s="77"/>
      <c r="AC20" s="77"/>
      <c r="AD20" s="76"/>
      <c r="AE20" s="76"/>
      <c r="AF20" s="76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</row>
    <row r="21" spans="1:54" ht="25" customHeight="1" x14ac:dyDescent="0.45">
      <c r="A21" s="15">
        <v>11</v>
      </c>
      <c r="B21" s="37" t="s">
        <v>67</v>
      </c>
      <c r="C21" s="38">
        <v>41.53846153846154</v>
      </c>
      <c r="D21" s="38"/>
      <c r="E21" s="38">
        <v>46.470588235294116</v>
      </c>
      <c r="F21" s="55"/>
      <c r="U21" s="76"/>
      <c r="V21" s="76"/>
      <c r="W21" s="76"/>
      <c r="X21" s="77"/>
      <c r="Y21" s="77"/>
      <c r="Z21" s="77"/>
      <c r="AA21" s="77"/>
      <c r="AB21" s="77"/>
      <c r="AC21" s="77"/>
      <c r="AD21" s="76"/>
      <c r="AE21" s="76"/>
      <c r="AF21" s="76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</row>
    <row r="22" spans="1:54" ht="25" customHeight="1" x14ac:dyDescent="0.45">
      <c r="A22" s="15">
        <v>12</v>
      </c>
      <c r="B22" s="37" t="s">
        <v>68</v>
      </c>
      <c r="C22" s="38">
        <v>40</v>
      </c>
      <c r="D22" s="38"/>
      <c r="E22" s="38">
        <v>44.705882352941181</v>
      </c>
      <c r="F22" s="55"/>
      <c r="U22" s="76"/>
      <c r="V22" s="76"/>
      <c r="W22" s="76"/>
      <c r="X22" s="77"/>
      <c r="Y22" s="77"/>
      <c r="Z22" s="77"/>
      <c r="AA22" s="77"/>
      <c r="AB22" s="77"/>
      <c r="AC22" s="77"/>
      <c r="AD22" s="76"/>
      <c r="AE22" s="76"/>
      <c r="AF22" s="76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</row>
    <row r="23" spans="1:54" ht="25" customHeight="1" x14ac:dyDescent="0.45">
      <c r="A23" s="15">
        <v>13</v>
      </c>
      <c r="B23" s="37" t="s">
        <v>69</v>
      </c>
      <c r="C23" s="38">
        <v>40</v>
      </c>
      <c r="D23" s="38"/>
      <c r="E23" s="38">
        <v>41.764705882352942</v>
      </c>
      <c r="F23" s="55">
        <v>0</v>
      </c>
      <c r="J23" s="30"/>
      <c r="K23" s="30"/>
      <c r="U23" s="76"/>
      <c r="V23" s="76"/>
      <c r="W23" s="76"/>
      <c r="X23" s="77"/>
      <c r="Y23" s="77"/>
      <c r="Z23" s="77"/>
      <c r="AA23" s="77"/>
      <c r="AB23" s="77"/>
      <c r="AC23" s="77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</row>
    <row r="24" spans="1:54" ht="31.5" customHeight="1" x14ac:dyDescent="0.45">
      <c r="A24" s="15">
        <v>14</v>
      </c>
      <c r="B24" s="37" t="s">
        <v>70</v>
      </c>
      <c r="C24" s="38">
        <v>40.769230769230766</v>
      </c>
      <c r="D24" s="38"/>
      <c r="E24" s="38">
        <v>46.470588235294116</v>
      </c>
      <c r="F24" s="55"/>
      <c r="H24" s="56"/>
      <c r="I24" s="66"/>
      <c r="J24" s="66"/>
      <c r="M24" s="30"/>
      <c r="N24" s="30"/>
      <c r="O24" s="30"/>
      <c r="P24" s="30"/>
      <c r="Q24" s="30"/>
      <c r="U24" s="76"/>
      <c r="V24" s="76"/>
      <c r="W24" s="76"/>
      <c r="X24" s="77"/>
      <c r="Y24" s="77"/>
      <c r="Z24" s="77"/>
      <c r="AA24" s="77"/>
      <c r="AB24" s="77"/>
      <c r="AC24" s="77"/>
      <c r="AD24" s="76"/>
      <c r="AE24" s="76"/>
      <c r="AF24" s="76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</row>
    <row r="25" spans="1:54" ht="25" customHeight="1" x14ac:dyDescent="0.45">
      <c r="A25" s="15">
        <v>15</v>
      </c>
      <c r="B25" s="37" t="s">
        <v>71</v>
      </c>
      <c r="C25" s="38">
        <v>33.076923076923073</v>
      </c>
      <c r="D25" s="38"/>
      <c r="E25" s="38">
        <v>30</v>
      </c>
      <c r="F25" s="55"/>
      <c r="H25" s="57"/>
      <c r="I25" s="58"/>
      <c r="J25" s="58"/>
      <c r="M25" s="30"/>
      <c r="N25" s="30"/>
      <c r="O25" s="30"/>
      <c r="P25" s="30"/>
      <c r="Q25" s="30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</row>
    <row r="26" spans="1:54" ht="25" customHeight="1" x14ac:dyDescent="0.45">
      <c r="A26" s="15">
        <v>16</v>
      </c>
      <c r="B26" s="37" t="s">
        <v>72</v>
      </c>
      <c r="C26" s="38">
        <v>32.307692307692307</v>
      </c>
      <c r="D26" s="38"/>
      <c r="E26" s="38">
        <v>40.588235294117645</v>
      </c>
      <c r="F26" s="55"/>
      <c r="H26" s="15"/>
      <c r="N26" s="30"/>
      <c r="O26" s="30"/>
      <c r="P26" s="30"/>
      <c r="Q26" s="30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</row>
    <row r="27" spans="1:54" ht="25" customHeight="1" x14ac:dyDescent="0.45">
      <c r="A27" s="15">
        <v>17</v>
      </c>
      <c r="B27" s="37" t="s">
        <v>110</v>
      </c>
      <c r="C27" s="38">
        <v>36.153846153846153</v>
      </c>
      <c r="D27" s="38"/>
      <c r="E27" s="38">
        <v>31.176470588235293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</row>
    <row r="28" spans="1:54" ht="25" customHeight="1" x14ac:dyDescent="0.45">
      <c r="A28" s="15">
        <v>18</v>
      </c>
      <c r="B28" s="37" t="s">
        <v>74</v>
      </c>
      <c r="C28" s="59">
        <v>22.30769230769231</v>
      </c>
      <c r="D28" s="59"/>
      <c r="E28" s="59">
        <v>9.4117647058823533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</row>
    <row r="29" spans="1:54" ht="25" customHeight="1" x14ac:dyDescent="0.45">
      <c r="A29" s="15">
        <v>19</v>
      </c>
      <c r="B29" s="37" t="s">
        <v>75</v>
      </c>
      <c r="C29" s="38">
        <v>39.230769230769234</v>
      </c>
      <c r="D29" s="38"/>
      <c r="E29" s="38">
        <v>43.529411764705884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</row>
    <row r="30" spans="1:54" ht="25" customHeight="1" x14ac:dyDescent="0.45">
      <c r="A30" s="15">
        <v>20</v>
      </c>
      <c r="B30" s="37" t="s">
        <v>76</v>
      </c>
      <c r="C30" s="38">
        <v>43.07692307692308</v>
      </c>
      <c r="D30" s="38"/>
      <c r="E30" s="38">
        <v>47.058823529411761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</row>
    <row r="31" spans="1:54" ht="25" customHeight="1" x14ac:dyDescent="0.45">
      <c r="A31" s="15">
        <v>21</v>
      </c>
      <c r="B31" s="37" t="s">
        <v>77</v>
      </c>
      <c r="C31" s="38">
        <v>43.07692307692308</v>
      </c>
      <c r="D31" s="38"/>
      <c r="E31" s="38">
        <v>45.294117647058826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54" ht="25" customHeight="1" x14ac:dyDescent="0.45">
      <c r="A32" s="15">
        <v>22</v>
      </c>
      <c r="B32" s="37" t="s">
        <v>78</v>
      </c>
      <c r="C32" s="38">
        <v>34.615384615384613</v>
      </c>
      <c r="D32" s="38"/>
      <c r="E32" s="38">
        <v>44.117647058823529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79</v>
      </c>
      <c r="C33" s="38">
        <v>38.461538461538467</v>
      </c>
      <c r="D33" s="38"/>
      <c r="E33" s="38">
        <v>35.294117647058826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80</v>
      </c>
      <c r="C34" s="38">
        <v>30</v>
      </c>
      <c r="D34" s="38"/>
      <c r="E34" s="38">
        <v>20.588235294117645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81</v>
      </c>
      <c r="C35" s="38">
        <v>36.923076923076927</v>
      </c>
      <c r="D35" s="38"/>
      <c r="E35" s="38">
        <v>42.941176470588232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82</v>
      </c>
      <c r="C36" s="38">
        <v>46.153846153846153</v>
      </c>
      <c r="D36" s="38"/>
      <c r="E36" s="38">
        <v>48.823529411764703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83</v>
      </c>
      <c r="C37" s="38">
        <v>44.61538461538462</v>
      </c>
      <c r="D37" s="38"/>
      <c r="E37" s="38">
        <v>45.882352941176471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84</v>
      </c>
      <c r="C38" s="38">
        <v>35.384615384615387</v>
      </c>
      <c r="D38" s="38"/>
      <c r="E38" s="38">
        <v>37.647058823529413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85</v>
      </c>
      <c r="C39" s="38">
        <v>44.61538461538462</v>
      </c>
      <c r="D39" s="38"/>
      <c r="E39" s="38">
        <v>45.882352941176471</v>
      </c>
      <c r="F39" s="55"/>
    </row>
    <row r="40" spans="1:21" ht="25" customHeight="1" x14ac:dyDescent="0.45">
      <c r="A40" s="15">
        <v>30</v>
      </c>
      <c r="B40" s="37" t="s">
        <v>86</v>
      </c>
      <c r="C40" s="38">
        <v>30.76923076923077</v>
      </c>
      <c r="D40" s="38"/>
      <c r="E40" s="38">
        <v>30</v>
      </c>
      <c r="F40" s="55"/>
    </row>
    <row r="41" spans="1:21" ht="25" customHeight="1" x14ac:dyDescent="0.45">
      <c r="A41" s="15">
        <v>31</v>
      </c>
      <c r="B41" s="37" t="s">
        <v>87</v>
      </c>
      <c r="C41" s="38">
        <v>33.076923076923073</v>
      </c>
      <c r="D41" s="38"/>
      <c r="E41" s="38">
        <v>37.647058823529413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88</v>
      </c>
      <c r="C42" s="38">
        <v>34.615384615384613</v>
      </c>
      <c r="D42" s="38"/>
      <c r="E42" s="38">
        <v>43.529411764705884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89</v>
      </c>
      <c r="C43" s="38">
        <v>38.461538461538467</v>
      </c>
      <c r="D43" s="38"/>
      <c r="E43" s="38">
        <v>45.294117647058826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90</v>
      </c>
      <c r="C44" s="38">
        <v>33.076923076923073</v>
      </c>
      <c r="D44" s="38"/>
      <c r="E44" s="38">
        <v>37.647058823529413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91</v>
      </c>
      <c r="C45" s="38">
        <v>31.538461538461537</v>
      </c>
      <c r="D45" s="38"/>
      <c r="E45" s="38">
        <v>44.117647058823529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93</v>
      </c>
      <c r="C46" s="38">
        <v>40</v>
      </c>
      <c r="D46" s="38"/>
      <c r="E46" s="38">
        <v>42.941176470588232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94</v>
      </c>
      <c r="C47" s="38">
        <v>19.230769230769234</v>
      </c>
      <c r="D47" s="38"/>
      <c r="E47" s="38">
        <v>28.235294117647058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95</v>
      </c>
      <c r="C48" s="38">
        <v>40.769230769230766</v>
      </c>
      <c r="D48" s="38"/>
      <c r="E48" s="38">
        <v>38.235294117647058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96</v>
      </c>
      <c r="C49" s="38">
        <v>32.307692307692307</v>
      </c>
      <c r="D49" s="38"/>
      <c r="E49" s="38">
        <v>44.705882352941181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97</v>
      </c>
      <c r="C50" s="38">
        <v>41.53846153846154</v>
      </c>
      <c r="D50" s="38"/>
      <c r="E50" s="38">
        <v>46.470588235294116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98</v>
      </c>
      <c r="C51" s="38">
        <v>40</v>
      </c>
      <c r="D51" s="38"/>
      <c r="E51" s="38">
        <v>38.82352941176471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99</v>
      </c>
      <c r="C52" s="38">
        <v>36.923076923076927</v>
      </c>
      <c r="D52" s="38"/>
      <c r="E52" s="38">
        <v>44.705882352941181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100</v>
      </c>
      <c r="C53" s="38">
        <v>35.384615384615387</v>
      </c>
      <c r="D53" s="38"/>
      <c r="E53" s="38">
        <v>45.294117647058826</v>
      </c>
      <c r="F53" s="55"/>
    </row>
    <row r="54" spans="1:20" ht="25" customHeight="1" x14ac:dyDescent="0.45">
      <c r="A54" s="15">
        <v>44</v>
      </c>
      <c r="B54" s="37" t="s">
        <v>101</v>
      </c>
      <c r="C54" s="38">
        <v>41.53846153846154</v>
      </c>
      <c r="D54" s="38"/>
      <c r="E54" s="38">
        <v>44.117647058823529</v>
      </c>
      <c r="F54" s="55"/>
    </row>
    <row r="55" spans="1:20" ht="25" customHeight="1" x14ac:dyDescent="0.45">
      <c r="A55" s="15">
        <v>45</v>
      </c>
      <c r="B55" s="37" t="s">
        <v>102</v>
      </c>
      <c r="C55" s="59">
        <v>41.53846153846154</v>
      </c>
      <c r="D55" s="59"/>
      <c r="E55" s="59">
        <v>43.529411764705884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103</v>
      </c>
      <c r="C56" s="59">
        <v>41.53846153846154</v>
      </c>
      <c r="D56" s="59"/>
      <c r="E56" s="59">
        <v>47.058823529411761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104</v>
      </c>
      <c r="C57" s="38">
        <v>25.384615384615383</v>
      </c>
      <c r="D57" s="38"/>
      <c r="E57" s="38">
        <v>37.058823529411768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105</v>
      </c>
      <c r="C58" s="38">
        <v>39.230769230769234</v>
      </c>
      <c r="D58" s="38"/>
      <c r="E58" s="38">
        <v>38.235294117647058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106</v>
      </c>
      <c r="C59" s="38">
        <v>35.384615384615387</v>
      </c>
      <c r="D59" s="38"/>
      <c r="E59" s="38">
        <v>40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107</v>
      </c>
      <c r="C60" s="38">
        <v>26.153846153846157</v>
      </c>
      <c r="D60" s="38"/>
      <c r="E60" s="38">
        <v>28.235294117647058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108</v>
      </c>
      <c r="C61" s="38">
        <v>35.384615384615387</v>
      </c>
      <c r="D61" s="38"/>
      <c r="E61" s="38">
        <v>41.17647058823529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5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21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21" ht="44" customHeight="1" x14ac:dyDescent="0.45">
      <c r="A3" s="71" t="s">
        <v>109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21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92.156862745098039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45.098039215686278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68.627450980392155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x14ac:dyDescent="0.45">
      <c r="A11" s="15">
        <v>1</v>
      </c>
      <c r="B11" s="37" t="s">
        <v>55</v>
      </c>
      <c r="C11" s="38">
        <v>43.75</v>
      </c>
      <c r="D11" s="38">
        <f>COUNTIF(C11:C61,"&gt;="&amp;D10)</f>
        <v>47</v>
      </c>
      <c r="E11" s="38">
        <v>32.5</v>
      </c>
      <c r="F11" s="40">
        <f>COUNTIF(E11:E61,"&gt;="&amp;F10)</f>
        <v>23</v>
      </c>
      <c r="G11" s="41" t="s">
        <v>46</v>
      </c>
      <c r="H11" s="42">
        <v>3</v>
      </c>
      <c r="I11" s="4">
        <v>3</v>
      </c>
      <c r="J11" s="6">
        <v>3</v>
      </c>
      <c r="K11" s="42"/>
      <c r="L11" s="6">
        <v>3</v>
      </c>
      <c r="M11" s="6">
        <v>2</v>
      </c>
      <c r="N11" s="6">
        <v>2</v>
      </c>
      <c r="O11" s="6">
        <v>3</v>
      </c>
      <c r="P11" s="6">
        <v>3</v>
      </c>
      <c r="Q11" s="42">
        <v>2</v>
      </c>
      <c r="R11" s="42">
        <v>3</v>
      </c>
      <c r="S11" s="42">
        <v>3</v>
      </c>
      <c r="T11" s="6">
        <v>3</v>
      </c>
    </row>
    <row r="12" spans="1:21" ht="25" customHeight="1" x14ac:dyDescent="0.45">
      <c r="A12" s="15">
        <v>2</v>
      </c>
      <c r="B12" s="37" t="s">
        <v>56</v>
      </c>
      <c r="C12" s="38">
        <v>46.25</v>
      </c>
      <c r="D12" s="43">
        <f>(D11/51)*100</f>
        <v>92.156862745098039</v>
      </c>
      <c r="E12" s="38">
        <v>35.833333333333336</v>
      </c>
      <c r="F12" s="44">
        <f>(F11/51)*100</f>
        <v>45.098039215686278</v>
      </c>
      <c r="G12" s="41" t="s">
        <v>47</v>
      </c>
      <c r="H12" s="42">
        <v>3</v>
      </c>
      <c r="I12" s="45">
        <v>3</v>
      </c>
      <c r="J12" s="6">
        <v>3</v>
      </c>
      <c r="K12" s="42"/>
      <c r="L12" s="6">
        <v>3</v>
      </c>
      <c r="M12" s="6">
        <v>2</v>
      </c>
      <c r="N12" s="6">
        <v>2</v>
      </c>
      <c r="O12" s="6">
        <v>3</v>
      </c>
      <c r="P12" s="6">
        <v>3</v>
      </c>
      <c r="Q12" s="42">
        <v>2</v>
      </c>
      <c r="R12" s="42">
        <v>3</v>
      </c>
      <c r="S12" s="42">
        <v>3</v>
      </c>
      <c r="T12" s="6">
        <v>3</v>
      </c>
    </row>
    <row r="13" spans="1:21" ht="25" customHeight="1" x14ac:dyDescent="0.45">
      <c r="A13" s="15">
        <v>3</v>
      </c>
      <c r="B13" s="37" t="s">
        <v>57</v>
      </c>
      <c r="C13" s="38">
        <v>43.75</v>
      </c>
      <c r="D13" s="38"/>
      <c r="E13" s="38">
        <v>35</v>
      </c>
      <c r="F13" s="46"/>
      <c r="G13" s="41" t="s">
        <v>48</v>
      </c>
      <c r="H13" s="47">
        <v>3</v>
      </c>
      <c r="I13" s="48">
        <v>3</v>
      </c>
      <c r="J13" s="49">
        <v>3</v>
      </c>
      <c r="K13" s="49"/>
      <c r="L13" s="49">
        <v>3</v>
      </c>
      <c r="M13" s="49">
        <v>3</v>
      </c>
      <c r="N13" s="49">
        <v>2</v>
      </c>
      <c r="O13" s="49">
        <v>3</v>
      </c>
      <c r="P13" s="49">
        <v>3</v>
      </c>
      <c r="Q13" s="49">
        <v>2</v>
      </c>
      <c r="R13" s="49">
        <v>3</v>
      </c>
      <c r="S13" s="49">
        <v>3</v>
      </c>
      <c r="T13" s="49">
        <v>3</v>
      </c>
    </row>
    <row r="14" spans="1:21" ht="25" customHeight="1" x14ac:dyDescent="0.45">
      <c r="A14" s="15">
        <v>4</v>
      </c>
      <c r="B14" s="37" t="s">
        <v>58</v>
      </c>
      <c r="C14" s="38">
        <v>40</v>
      </c>
      <c r="D14" s="38"/>
      <c r="E14" s="38">
        <v>22.5</v>
      </c>
      <c r="F14" s="46"/>
      <c r="G14" s="50" t="s">
        <v>49</v>
      </c>
      <c r="H14" s="47">
        <v>3</v>
      </c>
      <c r="I14" s="48">
        <v>3</v>
      </c>
      <c r="J14" s="49">
        <v>3</v>
      </c>
      <c r="K14" s="49"/>
      <c r="L14" s="49">
        <v>3</v>
      </c>
      <c r="M14" s="49">
        <v>3</v>
      </c>
      <c r="N14" s="49">
        <v>2</v>
      </c>
      <c r="O14" s="49">
        <v>3</v>
      </c>
      <c r="P14" s="49">
        <v>3</v>
      </c>
      <c r="Q14" s="49">
        <v>2</v>
      </c>
      <c r="R14" s="49">
        <v>3</v>
      </c>
      <c r="S14" s="49">
        <v>3</v>
      </c>
      <c r="T14" s="49">
        <v>3</v>
      </c>
    </row>
    <row r="15" spans="1:21" ht="25" customHeight="1" x14ac:dyDescent="0.45">
      <c r="A15" s="15">
        <v>5</v>
      </c>
      <c r="B15" s="37" t="s">
        <v>59</v>
      </c>
      <c r="C15" s="38">
        <v>33.75</v>
      </c>
      <c r="D15" s="38"/>
      <c r="E15" s="38">
        <v>5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1" ht="25" customHeight="1" x14ac:dyDescent="0.45">
      <c r="A16" s="15">
        <v>6</v>
      </c>
      <c r="B16" s="37" t="s">
        <v>60</v>
      </c>
      <c r="C16" s="38">
        <v>38.75</v>
      </c>
      <c r="D16" s="38"/>
      <c r="E16" s="38">
        <v>25.833333333333336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35.5" customHeight="1" x14ac:dyDescent="0.45">
      <c r="A17" s="15">
        <v>7</v>
      </c>
      <c r="B17" s="37" t="s">
        <v>61</v>
      </c>
      <c r="C17" s="38">
        <v>45</v>
      </c>
      <c r="D17" s="38"/>
      <c r="E17" s="38">
        <v>34.166666666666664</v>
      </c>
      <c r="F17" s="46"/>
      <c r="G17" s="50" t="s">
        <v>51</v>
      </c>
      <c r="H17" s="47">
        <f>AVERAGE(H11:H16)</f>
        <v>3</v>
      </c>
      <c r="I17" s="47">
        <f t="shared" ref="I17:T17" si="0">AVERAGE(I11:I16)</f>
        <v>3</v>
      </c>
      <c r="J17" s="47">
        <f t="shared" si="0"/>
        <v>3</v>
      </c>
      <c r="K17" s="47"/>
      <c r="L17" s="47">
        <f t="shared" si="0"/>
        <v>3</v>
      </c>
      <c r="M17" s="47">
        <f t="shared" si="0"/>
        <v>2.5</v>
      </c>
      <c r="N17" s="47">
        <f t="shared" si="0"/>
        <v>2</v>
      </c>
      <c r="O17" s="47">
        <f t="shared" si="0"/>
        <v>3</v>
      </c>
      <c r="P17" s="47">
        <f t="shared" si="0"/>
        <v>3</v>
      </c>
      <c r="Q17" s="47">
        <f t="shared" si="0"/>
        <v>2</v>
      </c>
      <c r="R17" s="47">
        <f t="shared" si="0"/>
        <v>3</v>
      </c>
      <c r="S17" s="47">
        <f t="shared" si="0"/>
        <v>3</v>
      </c>
      <c r="T17" s="47">
        <f t="shared" si="0"/>
        <v>3</v>
      </c>
    </row>
    <row r="18" spans="1:20" ht="38" customHeight="1" x14ac:dyDescent="0.45">
      <c r="A18" s="15">
        <v>8</v>
      </c>
      <c r="B18" s="37" t="s">
        <v>62</v>
      </c>
      <c r="C18" s="38">
        <v>37.5</v>
      </c>
      <c r="D18" s="38"/>
      <c r="E18" s="38">
        <v>25.833333333333336</v>
      </c>
      <c r="F18" s="46"/>
      <c r="G18" s="51" t="s">
        <v>52</v>
      </c>
      <c r="H18" s="52">
        <f>(68.63*H17)/100</f>
        <v>2.0589</v>
      </c>
      <c r="I18" s="52">
        <f t="shared" ref="I18:T18" si="1">(68.63*I17)/100</f>
        <v>2.0589</v>
      </c>
      <c r="J18" s="52">
        <f t="shared" si="1"/>
        <v>2.0589</v>
      </c>
      <c r="K18" s="52"/>
      <c r="L18" s="52">
        <f t="shared" si="1"/>
        <v>2.0589</v>
      </c>
      <c r="M18" s="52">
        <f t="shared" si="1"/>
        <v>1.7157499999999999</v>
      </c>
      <c r="N18" s="52">
        <f t="shared" si="1"/>
        <v>1.3725999999999998</v>
      </c>
      <c r="O18" s="52">
        <f t="shared" si="1"/>
        <v>2.0589</v>
      </c>
      <c r="P18" s="52">
        <f t="shared" si="1"/>
        <v>2.0589</v>
      </c>
      <c r="Q18" s="52">
        <f t="shared" si="1"/>
        <v>1.3725999999999998</v>
      </c>
      <c r="R18" s="52">
        <f t="shared" si="1"/>
        <v>2.0589</v>
      </c>
      <c r="S18" s="52">
        <f t="shared" si="1"/>
        <v>2.0589</v>
      </c>
      <c r="T18" s="52">
        <f t="shared" si="1"/>
        <v>2.0589</v>
      </c>
    </row>
    <row r="19" spans="1:20" ht="25" customHeight="1" x14ac:dyDescent="0.45">
      <c r="A19" s="15">
        <v>9</v>
      </c>
      <c r="B19" s="37" t="s">
        <v>64</v>
      </c>
      <c r="C19" s="38">
        <v>23.75</v>
      </c>
      <c r="D19" s="38"/>
      <c r="E19" s="38">
        <v>17.5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41" customHeight="1" x14ac:dyDescent="0.45">
      <c r="A20" s="15">
        <v>10</v>
      </c>
      <c r="B20" s="37" t="s">
        <v>65</v>
      </c>
      <c r="C20" s="38">
        <v>32.5</v>
      </c>
      <c r="D20" s="38"/>
      <c r="E20" s="38">
        <v>26.666666666666668</v>
      </c>
      <c r="F20" s="38"/>
    </row>
    <row r="21" spans="1:20" ht="25" customHeight="1" x14ac:dyDescent="0.45">
      <c r="A21" s="15">
        <v>11</v>
      </c>
      <c r="B21" s="37" t="s">
        <v>66</v>
      </c>
      <c r="C21" s="38">
        <v>35</v>
      </c>
      <c r="D21" s="38"/>
      <c r="E21" s="38">
        <v>27.500000000000004</v>
      </c>
      <c r="F21" s="55"/>
    </row>
    <row r="22" spans="1:20" ht="25" customHeight="1" x14ac:dyDescent="0.45">
      <c r="A22" s="15">
        <v>12</v>
      </c>
      <c r="B22" s="37" t="s">
        <v>67</v>
      </c>
      <c r="C22" s="38">
        <v>37.5</v>
      </c>
      <c r="D22" s="38"/>
      <c r="E22" s="38">
        <v>31.666666666666664</v>
      </c>
      <c r="F22" s="55"/>
    </row>
    <row r="23" spans="1:20" ht="25" customHeight="1" x14ac:dyDescent="0.45">
      <c r="A23" s="15">
        <v>13</v>
      </c>
      <c r="B23" s="37" t="s">
        <v>68</v>
      </c>
      <c r="C23" s="38">
        <v>43.75</v>
      </c>
      <c r="D23" s="38"/>
      <c r="E23" s="38">
        <v>31.666666666666664</v>
      </c>
      <c r="F23" s="55">
        <v>0</v>
      </c>
      <c r="J23" s="30"/>
      <c r="K23" s="30"/>
    </row>
    <row r="24" spans="1:20" ht="31.5" customHeight="1" x14ac:dyDescent="0.45">
      <c r="A24" s="15">
        <v>14</v>
      </c>
      <c r="B24" s="37" t="s">
        <v>69</v>
      </c>
      <c r="C24" s="38">
        <v>41.25</v>
      </c>
      <c r="D24" s="38"/>
      <c r="E24" s="38">
        <v>32.5</v>
      </c>
      <c r="F24" s="55"/>
      <c r="H24" s="56"/>
      <c r="I24" s="66"/>
      <c r="J24" s="66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37" t="s">
        <v>70</v>
      </c>
      <c r="C25" s="38">
        <v>42.5</v>
      </c>
      <c r="D25" s="38"/>
      <c r="E25" s="38">
        <v>30.833333333333336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37" t="s">
        <v>71</v>
      </c>
      <c r="C26" s="38">
        <v>26.25</v>
      </c>
      <c r="D26" s="38"/>
      <c r="E26" s="38">
        <v>26.666666666666668</v>
      </c>
      <c r="F26" s="55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37" t="s">
        <v>72</v>
      </c>
      <c r="C27" s="38">
        <v>36.25</v>
      </c>
      <c r="D27" s="38"/>
      <c r="E27" s="38">
        <v>4.1666666666666661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0" ht="25" customHeight="1" x14ac:dyDescent="0.45">
      <c r="A28" s="15">
        <v>18</v>
      </c>
      <c r="B28" s="37" t="s">
        <v>110</v>
      </c>
      <c r="C28" s="59">
        <v>36.25</v>
      </c>
      <c r="D28" s="59"/>
      <c r="E28" s="59">
        <v>12.5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0" ht="25" customHeight="1" x14ac:dyDescent="0.45">
      <c r="A29" s="15">
        <v>19</v>
      </c>
      <c r="B29" s="37" t="s">
        <v>74</v>
      </c>
      <c r="C29" s="38">
        <v>28.749999999999996</v>
      </c>
      <c r="D29" s="38"/>
      <c r="E29" s="38">
        <v>23.333333333333332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ht="25" customHeight="1" x14ac:dyDescent="0.45">
      <c r="A30" s="15">
        <v>20</v>
      </c>
      <c r="B30" s="37" t="s">
        <v>75</v>
      </c>
      <c r="C30" s="38">
        <v>41.25</v>
      </c>
      <c r="D30" s="38"/>
      <c r="E30" s="38">
        <v>25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0" ht="25" customHeight="1" x14ac:dyDescent="0.45">
      <c r="A31" s="15">
        <v>21</v>
      </c>
      <c r="B31" s="37" t="s">
        <v>76</v>
      </c>
      <c r="C31" s="38">
        <v>43.75</v>
      </c>
      <c r="D31" s="38"/>
      <c r="E31" s="38">
        <v>24.166666666666668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5" customHeight="1" x14ac:dyDescent="0.45">
      <c r="A32" s="15">
        <v>22</v>
      </c>
      <c r="B32" s="37" t="s">
        <v>77</v>
      </c>
      <c r="C32" s="38">
        <v>45</v>
      </c>
      <c r="D32" s="38"/>
      <c r="E32" s="38">
        <v>38.333333333333336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78</v>
      </c>
      <c r="C33" s="38">
        <v>38.75</v>
      </c>
      <c r="D33" s="38"/>
      <c r="E33" s="38">
        <v>21.666666666666668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79</v>
      </c>
      <c r="C34" s="38">
        <v>40</v>
      </c>
      <c r="D34" s="38"/>
      <c r="E34" s="38">
        <v>23.333333333333332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80</v>
      </c>
      <c r="C35" s="38">
        <v>20</v>
      </c>
      <c r="D35" s="38"/>
      <c r="E35" s="38">
        <v>3.3333333333333335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81</v>
      </c>
      <c r="C36" s="38">
        <v>42.5</v>
      </c>
      <c r="D36" s="38"/>
      <c r="E36" s="38">
        <v>25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82</v>
      </c>
      <c r="C37" s="38">
        <v>45</v>
      </c>
      <c r="D37" s="38"/>
      <c r="E37" s="38">
        <v>37.5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83</v>
      </c>
      <c r="C38" s="38">
        <v>41.25</v>
      </c>
      <c r="D38" s="38"/>
      <c r="E38" s="38">
        <v>30.833333333333336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84</v>
      </c>
      <c r="C39" s="38">
        <v>38.75</v>
      </c>
      <c r="D39" s="38"/>
      <c r="E39" s="38">
        <v>25</v>
      </c>
      <c r="F39" s="55"/>
    </row>
    <row r="40" spans="1:21" ht="25" customHeight="1" x14ac:dyDescent="0.45">
      <c r="A40" s="15">
        <v>30</v>
      </c>
      <c r="B40" s="37" t="s">
        <v>85</v>
      </c>
      <c r="C40" s="38">
        <v>45</v>
      </c>
      <c r="D40" s="38"/>
      <c r="E40" s="38">
        <v>36.666666666666664</v>
      </c>
      <c r="F40" s="55"/>
    </row>
    <row r="41" spans="1:21" ht="25" customHeight="1" x14ac:dyDescent="0.45">
      <c r="A41" s="15">
        <v>31</v>
      </c>
      <c r="B41" s="37" t="s">
        <v>86</v>
      </c>
      <c r="C41" s="38">
        <v>30</v>
      </c>
      <c r="D41" s="38"/>
      <c r="E41" s="38">
        <v>14.166666666666666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87</v>
      </c>
      <c r="C42" s="38">
        <v>40</v>
      </c>
      <c r="D42" s="38"/>
      <c r="E42" s="38">
        <v>23.333333333333332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88</v>
      </c>
      <c r="C43" s="38">
        <v>40</v>
      </c>
      <c r="D43" s="38"/>
      <c r="E43" s="38">
        <v>35.833333333333336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89</v>
      </c>
      <c r="C44" s="38">
        <v>43.75</v>
      </c>
      <c r="D44" s="38"/>
      <c r="E44" s="38">
        <v>30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90</v>
      </c>
      <c r="C45" s="38">
        <v>36.25</v>
      </c>
      <c r="D45" s="38"/>
      <c r="E45" s="38">
        <v>21.666666666666668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91</v>
      </c>
      <c r="C46" s="38">
        <v>41.25</v>
      </c>
      <c r="D46" s="38"/>
      <c r="E46" s="38">
        <v>35.833333333333336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93</v>
      </c>
      <c r="C47" s="38">
        <v>38.75</v>
      </c>
      <c r="D47" s="38"/>
      <c r="E47" s="38">
        <v>27.500000000000004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94</v>
      </c>
      <c r="C48" s="38">
        <v>26.25</v>
      </c>
      <c r="D48" s="38"/>
      <c r="E48" s="38">
        <v>20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95</v>
      </c>
      <c r="C49" s="38">
        <v>42.5</v>
      </c>
      <c r="D49" s="38"/>
      <c r="E49" s="38">
        <v>18.333333333333332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96</v>
      </c>
      <c r="C50" s="38">
        <v>36.25</v>
      </c>
      <c r="D50" s="38"/>
      <c r="E50" s="38">
        <v>15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97</v>
      </c>
      <c r="C51" s="38">
        <v>35</v>
      </c>
      <c r="D51" s="38"/>
      <c r="E51" s="38">
        <v>23.333333333333332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98</v>
      </c>
      <c r="C52" s="38">
        <v>38.75</v>
      </c>
      <c r="D52" s="38"/>
      <c r="E52" s="38">
        <v>33.333333333333329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99</v>
      </c>
      <c r="C53" s="38">
        <v>40</v>
      </c>
      <c r="D53" s="38"/>
      <c r="E53" s="38">
        <v>25</v>
      </c>
      <c r="F53" s="55"/>
    </row>
    <row r="54" spans="1:20" ht="25" customHeight="1" x14ac:dyDescent="0.45">
      <c r="A54" s="15">
        <v>44</v>
      </c>
      <c r="B54" s="37" t="s">
        <v>100</v>
      </c>
      <c r="C54" s="38">
        <v>32.5</v>
      </c>
      <c r="D54" s="38"/>
      <c r="E54" s="38">
        <v>24.166666666666668</v>
      </c>
      <c r="F54" s="55"/>
    </row>
    <row r="55" spans="1:20" ht="25" customHeight="1" x14ac:dyDescent="0.45">
      <c r="A55" s="15">
        <v>45</v>
      </c>
      <c r="B55" s="37" t="s">
        <v>101</v>
      </c>
      <c r="C55" s="59">
        <v>38.75</v>
      </c>
      <c r="D55" s="59"/>
      <c r="E55" s="59">
        <v>30.833333333333336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102</v>
      </c>
      <c r="C56" s="59">
        <v>41.25</v>
      </c>
      <c r="D56" s="59"/>
      <c r="E56" s="59">
        <v>25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103</v>
      </c>
      <c r="C57" s="38">
        <v>41.25</v>
      </c>
      <c r="D57" s="38"/>
      <c r="E57" s="38">
        <v>29.166666666666668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104</v>
      </c>
      <c r="C58" s="38">
        <v>40</v>
      </c>
      <c r="D58" s="38"/>
      <c r="E58" s="38">
        <v>20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105</v>
      </c>
      <c r="C59" s="38">
        <v>40</v>
      </c>
      <c r="D59" s="38"/>
      <c r="E59" s="38">
        <v>33.333333333333329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106</v>
      </c>
      <c r="C60" s="38">
        <v>36.25</v>
      </c>
      <c r="D60" s="38"/>
      <c r="E60" s="38">
        <v>34.166666666666664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108</v>
      </c>
      <c r="C61" s="38">
        <v>41.25</v>
      </c>
      <c r="D61" s="38"/>
      <c r="E61" s="38">
        <v>29.166666666666668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topLeftCell="A2" workbookViewId="0">
      <selection activeCell="D10" sqref="D10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111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68.75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59.375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64.0625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>
        <v>180415140001</v>
      </c>
      <c r="C11" s="38">
        <v>28.749999999999996</v>
      </c>
      <c r="D11" s="39">
        <f>COUNTIF(C11:C42,"&gt;="&amp;D10)</f>
        <v>22</v>
      </c>
      <c r="E11" s="38">
        <v>7.5</v>
      </c>
      <c r="F11" s="40">
        <f>COUNTIF(E11:E42,"&gt;="&amp;F10)</f>
        <v>19</v>
      </c>
      <c r="G11" s="41" t="s">
        <v>46</v>
      </c>
      <c r="H11" s="42">
        <v>3</v>
      </c>
      <c r="I11" s="4"/>
      <c r="J11" s="6"/>
      <c r="K11" s="42"/>
      <c r="L11" s="6"/>
      <c r="M11" s="6"/>
      <c r="N11" s="6">
        <v>3</v>
      </c>
      <c r="O11" s="6"/>
      <c r="P11" s="6">
        <v>3</v>
      </c>
      <c r="Q11" s="42">
        <v>1</v>
      </c>
      <c r="R11" s="42">
        <v>3</v>
      </c>
      <c r="S11" s="42">
        <v>3</v>
      </c>
      <c r="T11" s="6">
        <v>3</v>
      </c>
    </row>
    <row r="12" spans="1:32" ht="25" customHeight="1" x14ac:dyDescent="0.45">
      <c r="A12" s="15">
        <v>2</v>
      </c>
      <c r="B12" s="37">
        <v>180415140005</v>
      </c>
      <c r="C12" s="38">
        <v>36.25</v>
      </c>
      <c r="D12" s="43">
        <f>(D11/32)*100</f>
        <v>68.75</v>
      </c>
      <c r="E12" s="38">
        <v>43.333333333333336</v>
      </c>
      <c r="F12" s="44">
        <f>(F11/32)*100</f>
        <v>59.375</v>
      </c>
      <c r="G12" s="41" t="s">
        <v>47</v>
      </c>
      <c r="H12" s="42">
        <v>3</v>
      </c>
      <c r="I12" s="45"/>
      <c r="J12" s="6"/>
      <c r="K12" s="42"/>
      <c r="L12" s="6"/>
      <c r="M12" s="6"/>
      <c r="N12" s="6">
        <v>3</v>
      </c>
      <c r="O12" s="6"/>
      <c r="P12" s="6">
        <v>3</v>
      </c>
      <c r="Q12" s="42">
        <v>1</v>
      </c>
      <c r="R12" s="42">
        <v>3</v>
      </c>
      <c r="S12" s="42">
        <v>3</v>
      </c>
      <c r="T12" s="6">
        <v>3</v>
      </c>
    </row>
    <row r="13" spans="1:32" ht="25" customHeight="1" x14ac:dyDescent="0.45">
      <c r="A13" s="15">
        <v>3</v>
      </c>
      <c r="B13" s="37">
        <v>180415140007</v>
      </c>
      <c r="C13" s="38">
        <v>25</v>
      </c>
      <c r="D13" s="38"/>
      <c r="E13" s="38">
        <v>16.666666666666664</v>
      </c>
      <c r="F13" s="46"/>
      <c r="G13" s="41" t="s">
        <v>48</v>
      </c>
      <c r="H13" s="47">
        <v>3</v>
      </c>
      <c r="I13" s="48"/>
      <c r="J13" s="49"/>
      <c r="K13" s="49"/>
      <c r="L13" s="49"/>
      <c r="M13" s="49"/>
      <c r="N13" s="49">
        <v>3</v>
      </c>
      <c r="O13" s="49"/>
      <c r="P13" s="49">
        <v>3</v>
      </c>
      <c r="Q13" s="49">
        <v>1</v>
      </c>
      <c r="R13" s="49">
        <v>3</v>
      </c>
      <c r="S13" s="49">
        <v>3</v>
      </c>
      <c r="T13" s="49">
        <v>3</v>
      </c>
    </row>
    <row r="14" spans="1:32" ht="25" customHeight="1" x14ac:dyDescent="0.45">
      <c r="A14" s="15">
        <v>4</v>
      </c>
      <c r="B14" s="37">
        <v>180415140008</v>
      </c>
      <c r="C14" s="38">
        <v>40</v>
      </c>
      <c r="D14" s="38"/>
      <c r="E14" s="38">
        <v>44.166666666666664</v>
      </c>
      <c r="F14" s="46"/>
      <c r="G14" s="50" t="s">
        <v>49</v>
      </c>
      <c r="H14" s="47">
        <v>3</v>
      </c>
      <c r="I14" s="48"/>
      <c r="J14" s="49"/>
      <c r="K14" s="49"/>
      <c r="L14" s="49"/>
      <c r="M14" s="49"/>
      <c r="N14" s="49">
        <v>3</v>
      </c>
      <c r="O14" s="49"/>
      <c r="P14" s="49">
        <v>3</v>
      </c>
      <c r="Q14" s="49">
        <v>1</v>
      </c>
      <c r="R14" s="49">
        <v>3</v>
      </c>
      <c r="S14" s="49">
        <v>3</v>
      </c>
      <c r="T14" s="49">
        <v>3</v>
      </c>
    </row>
    <row r="15" spans="1:32" ht="25" customHeight="1" x14ac:dyDescent="0.45">
      <c r="A15" s="15">
        <v>5</v>
      </c>
      <c r="B15" s="37">
        <v>180415140009</v>
      </c>
      <c r="C15" s="38">
        <v>35</v>
      </c>
      <c r="D15" s="38"/>
      <c r="E15" s="38">
        <v>22.5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32" ht="25" customHeight="1" x14ac:dyDescent="0.45">
      <c r="A16" s="15">
        <v>6</v>
      </c>
      <c r="B16" s="37">
        <v>180415140011</v>
      </c>
      <c r="C16" s="38">
        <v>23.75</v>
      </c>
      <c r="D16" s="38"/>
      <c r="E16" s="38">
        <v>5.833333333333333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>
        <v>180415140018</v>
      </c>
      <c r="C17" s="38">
        <v>20</v>
      </c>
      <c r="D17" s="38"/>
      <c r="E17" s="38">
        <v>10.833333333333334</v>
      </c>
      <c r="F17" s="46"/>
      <c r="G17" s="50" t="s">
        <v>51</v>
      </c>
      <c r="H17" s="47">
        <f>AVERAGE(H11:H16)</f>
        <v>3</v>
      </c>
      <c r="I17" s="47"/>
      <c r="J17" s="47"/>
      <c r="K17" s="47"/>
      <c r="L17" s="47"/>
      <c r="M17" s="47"/>
      <c r="N17" s="47">
        <f t="shared" ref="N17:T17" si="0">AVERAGE(N11:N16)</f>
        <v>3</v>
      </c>
      <c r="O17" s="47"/>
      <c r="P17" s="47">
        <f t="shared" si="0"/>
        <v>3</v>
      </c>
      <c r="Q17" s="47">
        <f t="shared" si="0"/>
        <v>1</v>
      </c>
      <c r="R17" s="47">
        <f t="shared" si="0"/>
        <v>3</v>
      </c>
      <c r="S17" s="47">
        <f t="shared" si="0"/>
        <v>3</v>
      </c>
      <c r="T17" s="47">
        <f t="shared" si="0"/>
        <v>3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>
        <v>180415140019</v>
      </c>
      <c r="C18" s="38">
        <v>22.5</v>
      </c>
      <c r="D18" s="38"/>
      <c r="E18" s="38">
        <v>34.166666666666664</v>
      </c>
      <c r="F18" s="46"/>
      <c r="G18" s="51" t="s">
        <v>52</v>
      </c>
      <c r="H18" s="52">
        <f>(64.06*H17)/100</f>
        <v>1.9218000000000002</v>
      </c>
      <c r="I18" s="52"/>
      <c r="J18" s="52"/>
      <c r="K18" s="52"/>
      <c r="L18" s="52"/>
      <c r="M18" s="52"/>
      <c r="N18" s="52">
        <f t="shared" ref="N18:T18" si="1">(64.06*N17)/100</f>
        <v>1.9218000000000002</v>
      </c>
      <c r="O18" s="52"/>
      <c r="P18" s="52">
        <f t="shared" si="1"/>
        <v>1.9218000000000002</v>
      </c>
      <c r="Q18" s="52">
        <f t="shared" si="1"/>
        <v>0.64060000000000006</v>
      </c>
      <c r="R18" s="52">
        <f t="shared" si="1"/>
        <v>1.9218000000000002</v>
      </c>
      <c r="S18" s="52">
        <f t="shared" si="1"/>
        <v>1.9218000000000002</v>
      </c>
      <c r="T18" s="52">
        <f t="shared" si="1"/>
        <v>1.9218000000000002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>
        <v>180415140020</v>
      </c>
      <c r="C19" s="38">
        <v>22.5</v>
      </c>
      <c r="D19" s="38"/>
      <c r="E19" s="38">
        <v>28.333333333333332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>
        <v>180415140023</v>
      </c>
      <c r="C20" s="38">
        <v>33.75</v>
      </c>
      <c r="D20" s="38"/>
      <c r="E20" s="38">
        <v>35.833333333333336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>
        <v>180415140024</v>
      </c>
      <c r="C21" s="38">
        <v>40</v>
      </c>
      <c r="D21" s="38"/>
      <c r="E21" s="38">
        <v>41.666666666666671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>
        <v>180415140025</v>
      </c>
      <c r="C22" s="38">
        <v>41.25</v>
      </c>
      <c r="D22" s="38"/>
      <c r="E22" s="38">
        <v>47.5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>
        <v>180415140026</v>
      </c>
      <c r="C23" s="38">
        <v>28.749999999999996</v>
      </c>
      <c r="D23" s="38"/>
      <c r="E23" s="38">
        <v>17.5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>
        <v>180415140027</v>
      </c>
      <c r="C24" s="38">
        <v>26.25</v>
      </c>
      <c r="D24" s="38"/>
      <c r="E24" s="38">
        <v>25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>
        <v>180415140029</v>
      </c>
      <c r="C25" s="38">
        <v>30</v>
      </c>
      <c r="D25" s="38"/>
      <c r="E25" s="38">
        <v>30.833333333333336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>
        <v>180415140030</v>
      </c>
      <c r="C26" s="38">
        <v>46.25</v>
      </c>
      <c r="D26" s="38"/>
      <c r="E26" s="38">
        <v>47.5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>
        <v>180415140031</v>
      </c>
      <c r="C27" s="38">
        <v>40</v>
      </c>
      <c r="D27" s="38"/>
      <c r="E27" s="38">
        <v>42.5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>
        <v>180415140035</v>
      </c>
      <c r="C28" s="59">
        <v>25</v>
      </c>
      <c r="D28" s="59"/>
      <c r="E28" s="59">
        <v>16.666666666666664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>
        <v>180415140036</v>
      </c>
      <c r="C29" s="38">
        <v>35</v>
      </c>
      <c r="D29" s="38"/>
      <c r="E29" s="38">
        <v>40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>
        <v>180415140037</v>
      </c>
      <c r="C30" s="38">
        <v>35</v>
      </c>
      <c r="D30" s="38"/>
      <c r="E30" s="38">
        <v>35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>
        <v>180415140038</v>
      </c>
      <c r="C31" s="38">
        <v>32.5</v>
      </c>
      <c r="D31" s="38"/>
      <c r="E31" s="38">
        <v>33.333333333333329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>
        <v>180415140042</v>
      </c>
      <c r="C32" s="38">
        <v>20</v>
      </c>
      <c r="D32" s="38"/>
      <c r="E32" s="38">
        <v>4.1666666666666661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>
        <v>180415140043</v>
      </c>
      <c r="C33" s="38">
        <v>30</v>
      </c>
      <c r="D33" s="38"/>
      <c r="E33" s="38">
        <v>41.666666666666671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>
        <v>180415140044</v>
      </c>
      <c r="C34" s="38">
        <v>30</v>
      </c>
      <c r="D34" s="38"/>
      <c r="E34" s="38">
        <v>24.166666666666668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>
        <v>180415140045</v>
      </c>
      <c r="C35" s="38">
        <v>32.5</v>
      </c>
      <c r="D35" s="38"/>
      <c r="E35" s="38">
        <v>38.333333333333336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>
        <v>180415140049</v>
      </c>
      <c r="C36" s="38">
        <v>32.5</v>
      </c>
      <c r="D36" s="38"/>
      <c r="E36" s="38">
        <v>37.5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>
        <v>180415140050</v>
      </c>
      <c r="C37" s="38">
        <v>37.5</v>
      </c>
      <c r="D37" s="38"/>
      <c r="E37" s="38">
        <v>34.166666666666664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>
        <v>180415140051</v>
      </c>
      <c r="C38" s="38">
        <v>35</v>
      </c>
      <c r="D38" s="38"/>
      <c r="E38" s="38">
        <v>26.666666666666668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>
        <v>180415140052</v>
      </c>
      <c r="C39" s="38">
        <v>23.75</v>
      </c>
      <c r="D39" s="38"/>
      <c r="E39" s="38">
        <v>22.5</v>
      </c>
      <c r="F39" s="55"/>
    </row>
    <row r="40" spans="1:21" ht="25" customHeight="1" x14ac:dyDescent="0.45">
      <c r="A40" s="15">
        <v>30</v>
      </c>
      <c r="B40" s="37">
        <v>180415140053</v>
      </c>
      <c r="C40" s="38">
        <v>40</v>
      </c>
      <c r="D40" s="38"/>
      <c r="E40" s="38">
        <v>30</v>
      </c>
      <c r="F40" s="55"/>
    </row>
    <row r="41" spans="1:21" ht="25" customHeight="1" x14ac:dyDescent="0.45">
      <c r="A41" s="15">
        <v>31</v>
      </c>
      <c r="B41" s="37">
        <v>180415140055</v>
      </c>
      <c r="C41" s="38">
        <v>20</v>
      </c>
      <c r="D41" s="38"/>
      <c r="E41" s="38">
        <v>6.666666666666667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>
        <v>180415140056</v>
      </c>
      <c r="C42" s="38">
        <v>33.75</v>
      </c>
      <c r="D42" s="38"/>
      <c r="E42" s="38">
        <v>32.5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/>
      <c r="C43" s="38"/>
      <c r="D43" s="38"/>
      <c r="E43" s="38"/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/>
      <c r="C44" s="38"/>
      <c r="D44" s="38"/>
      <c r="E44" s="38"/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/>
      <c r="C45" s="38"/>
      <c r="D45" s="38"/>
      <c r="E45" s="38"/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/>
      <c r="C46" s="38"/>
      <c r="D46" s="38"/>
      <c r="E46" s="38"/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/>
      <c r="C47" s="38"/>
      <c r="D47" s="38"/>
      <c r="E47" s="38"/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/>
      <c r="C48" s="38"/>
      <c r="D48" s="38"/>
      <c r="E48" s="38"/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/>
      <c r="C49" s="38"/>
      <c r="D49" s="38"/>
      <c r="E49" s="38"/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/>
      <c r="C50" s="38"/>
      <c r="D50" s="38"/>
      <c r="E50" s="38"/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/>
      <c r="C51" s="38"/>
      <c r="D51" s="38"/>
      <c r="E51" s="38"/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/>
      <c r="C52" s="38"/>
      <c r="D52" s="38"/>
      <c r="E52" s="38"/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/>
      <c r="C53" s="38"/>
      <c r="D53" s="38"/>
      <c r="E53" s="38"/>
      <c r="F53" s="55"/>
    </row>
    <row r="54" spans="1:20" ht="25" customHeight="1" x14ac:dyDescent="0.45">
      <c r="A54" s="15">
        <v>44</v>
      </c>
      <c r="B54" s="37"/>
      <c r="C54" s="38"/>
      <c r="D54" s="38"/>
      <c r="E54" s="38"/>
      <c r="F54" s="55"/>
    </row>
    <row r="55" spans="1:20" ht="25" customHeight="1" x14ac:dyDescent="0.45">
      <c r="A55" s="15">
        <v>45</v>
      </c>
      <c r="B55" s="37"/>
      <c r="C55" s="59"/>
      <c r="D55" s="59"/>
      <c r="E55" s="59"/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/>
      <c r="C56" s="59"/>
      <c r="D56" s="59"/>
      <c r="E56" s="59"/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/>
      <c r="C57" s="38"/>
      <c r="D57" s="38"/>
      <c r="E57" s="38"/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/>
      <c r="C58" s="38"/>
      <c r="D58" s="38"/>
      <c r="E58" s="38"/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/>
      <c r="C59" s="38"/>
      <c r="D59" s="38"/>
      <c r="E59" s="38"/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/>
      <c r="C60" s="38"/>
      <c r="D60" s="38"/>
      <c r="E60" s="38"/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/>
      <c r="C61" s="38"/>
      <c r="D61" s="38"/>
      <c r="E61" s="38"/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112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94.339622641509436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7.5471698113207548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50.943396226415096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55</v>
      </c>
      <c r="C11" s="38">
        <v>41.25</v>
      </c>
      <c r="D11" s="39">
        <f>COUNTIF(C11:C63,"&gt;="&amp;D10)</f>
        <v>50</v>
      </c>
      <c r="E11" s="38">
        <v>16.666666666666664</v>
      </c>
      <c r="F11" s="40">
        <f>COUNTIF(E11:E63,"&gt;="&amp;F10)</f>
        <v>4</v>
      </c>
      <c r="G11" s="41" t="s">
        <v>46</v>
      </c>
      <c r="H11" s="42">
        <v>3</v>
      </c>
      <c r="I11" s="4">
        <v>3</v>
      </c>
      <c r="J11" s="6">
        <v>3</v>
      </c>
      <c r="K11" s="42">
        <v>3</v>
      </c>
      <c r="L11" s="6">
        <v>3</v>
      </c>
      <c r="M11" s="6">
        <v>3</v>
      </c>
      <c r="N11" s="6">
        <v>3</v>
      </c>
      <c r="O11" s="6">
        <v>3</v>
      </c>
      <c r="P11" s="6">
        <v>3</v>
      </c>
      <c r="Q11" s="42">
        <v>3</v>
      </c>
      <c r="R11" s="42">
        <v>3</v>
      </c>
      <c r="S11" s="42">
        <v>3</v>
      </c>
      <c r="T11" s="6">
        <v>3</v>
      </c>
    </row>
    <row r="12" spans="1:32" ht="25" customHeight="1" x14ac:dyDescent="0.45">
      <c r="A12" s="15">
        <v>2</v>
      </c>
      <c r="B12" s="37" t="s">
        <v>56</v>
      </c>
      <c r="C12" s="38">
        <v>46.25</v>
      </c>
      <c r="D12" s="43">
        <f>(D11/53)*100</f>
        <v>94.339622641509436</v>
      </c>
      <c r="E12" s="38">
        <v>33.333333333333329</v>
      </c>
      <c r="F12" s="44">
        <f>(F11/53)*100</f>
        <v>7.5471698113207548</v>
      </c>
      <c r="G12" s="41" t="s">
        <v>47</v>
      </c>
      <c r="H12" s="42">
        <v>3</v>
      </c>
      <c r="I12" s="45">
        <v>3</v>
      </c>
      <c r="J12" s="6">
        <v>3</v>
      </c>
      <c r="K12" s="42">
        <v>3</v>
      </c>
      <c r="L12" s="6">
        <v>3</v>
      </c>
      <c r="M12" s="6">
        <v>3</v>
      </c>
      <c r="N12" s="6">
        <v>3</v>
      </c>
      <c r="O12" s="6">
        <v>3</v>
      </c>
      <c r="P12" s="6">
        <v>3</v>
      </c>
      <c r="Q12" s="42">
        <v>3</v>
      </c>
      <c r="R12" s="42">
        <v>3</v>
      </c>
      <c r="S12" s="42">
        <v>3</v>
      </c>
      <c r="T12" s="6">
        <v>3</v>
      </c>
    </row>
    <row r="13" spans="1:32" ht="25" customHeight="1" x14ac:dyDescent="0.45">
      <c r="A13" s="15">
        <v>3</v>
      </c>
      <c r="B13" s="37" t="s">
        <v>57</v>
      </c>
      <c r="C13" s="38">
        <v>45</v>
      </c>
      <c r="D13" s="38"/>
      <c r="E13" s="38">
        <v>26.666666666666668</v>
      </c>
      <c r="F13" s="46"/>
      <c r="G13" s="41" t="s">
        <v>48</v>
      </c>
      <c r="H13" s="47">
        <v>3</v>
      </c>
      <c r="I13" s="48">
        <v>3</v>
      </c>
      <c r="J13" s="49">
        <v>3</v>
      </c>
      <c r="K13" s="49">
        <v>2</v>
      </c>
      <c r="L13" s="49">
        <v>2</v>
      </c>
      <c r="M13" s="49">
        <v>2</v>
      </c>
      <c r="N13" s="49">
        <v>2</v>
      </c>
      <c r="O13" s="49">
        <v>2</v>
      </c>
      <c r="P13" s="49">
        <v>3</v>
      </c>
      <c r="Q13" s="49">
        <v>3</v>
      </c>
      <c r="R13" s="49">
        <v>3</v>
      </c>
      <c r="S13" s="49">
        <v>3</v>
      </c>
      <c r="T13" s="49">
        <v>3</v>
      </c>
    </row>
    <row r="14" spans="1:32" ht="25" customHeight="1" x14ac:dyDescent="0.45">
      <c r="A14" s="15">
        <v>4</v>
      </c>
      <c r="B14" s="37" t="s">
        <v>58</v>
      </c>
      <c r="C14" s="38">
        <v>45</v>
      </c>
      <c r="D14" s="38"/>
      <c r="E14" s="38">
        <v>26.666666666666668</v>
      </c>
      <c r="F14" s="46"/>
      <c r="G14" s="50" t="s">
        <v>49</v>
      </c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32" ht="25" customHeight="1" x14ac:dyDescent="0.45">
      <c r="A15" s="15">
        <v>5</v>
      </c>
      <c r="B15" s="37" t="s">
        <v>59</v>
      </c>
      <c r="C15" s="38">
        <v>32.5</v>
      </c>
      <c r="D15" s="38"/>
      <c r="E15" s="38">
        <v>9.1666666666666661</v>
      </c>
      <c r="F15" s="46"/>
      <c r="G15" s="50" t="s">
        <v>50</v>
      </c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32" ht="25" customHeight="1" x14ac:dyDescent="0.45">
      <c r="A16" s="15">
        <v>6</v>
      </c>
      <c r="B16" s="37" t="s">
        <v>60</v>
      </c>
      <c r="C16" s="38">
        <v>30</v>
      </c>
      <c r="D16" s="38"/>
      <c r="E16" s="38">
        <v>16.666666666666664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61</v>
      </c>
      <c r="C17" s="38">
        <v>41.25</v>
      </c>
      <c r="D17" s="38"/>
      <c r="E17" s="38">
        <v>23.333333333333332</v>
      </c>
      <c r="F17" s="46"/>
      <c r="G17" s="50" t="s">
        <v>51</v>
      </c>
      <c r="H17" s="47">
        <f>AVERAGE(H11:H16)</f>
        <v>3</v>
      </c>
      <c r="I17" s="47">
        <f t="shared" ref="I17:T17" si="0">AVERAGE(I11:I16)</f>
        <v>3</v>
      </c>
      <c r="J17" s="47">
        <f t="shared" si="0"/>
        <v>3</v>
      </c>
      <c r="K17" s="47">
        <f t="shared" si="0"/>
        <v>2.6666666666666665</v>
      </c>
      <c r="L17" s="47">
        <f t="shared" si="0"/>
        <v>2.6666666666666665</v>
      </c>
      <c r="M17" s="47">
        <f t="shared" si="0"/>
        <v>2.6666666666666665</v>
      </c>
      <c r="N17" s="47">
        <f t="shared" si="0"/>
        <v>2.6666666666666665</v>
      </c>
      <c r="O17" s="47">
        <f t="shared" si="0"/>
        <v>2.6666666666666665</v>
      </c>
      <c r="P17" s="47">
        <f t="shared" si="0"/>
        <v>3</v>
      </c>
      <c r="Q17" s="47">
        <f t="shared" si="0"/>
        <v>3</v>
      </c>
      <c r="R17" s="47">
        <f t="shared" si="0"/>
        <v>3</v>
      </c>
      <c r="S17" s="47">
        <f t="shared" si="0"/>
        <v>3</v>
      </c>
      <c r="T17" s="47">
        <f t="shared" si="0"/>
        <v>3</v>
      </c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62</v>
      </c>
      <c r="C18" s="38">
        <v>36.25</v>
      </c>
      <c r="D18" s="38"/>
      <c r="E18" s="38">
        <v>14.166666666666666</v>
      </c>
      <c r="F18" s="46"/>
      <c r="G18" s="51" t="s">
        <v>52</v>
      </c>
      <c r="H18" s="52">
        <f>(50.94*H17)/100</f>
        <v>1.5282</v>
      </c>
      <c r="I18" s="52">
        <f t="shared" ref="I18:T18" si="1">(50.94*I17)/100</f>
        <v>1.5282</v>
      </c>
      <c r="J18" s="52">
        <f t="shared" si="1"/>
        <v>1.5282</v>
      </c>
      <c r="K18" s="52">
        <f t="shared" si="1"/>
        <v>1.3583999999999998</v>
      </c>
      <c r="L18" s="52">
        <f t="shared" si="1"/>
        <v>1.3583999999999998</v>
      </c>
      <c r="M18" s="52">
        <f t="shared" si="1"/>
        <v>1.3583999999999998</v>
      </c>
      <c r="N18" s="52">
        <f t="shared" si="1"/>
        <v>1.3583999999999998</v>
      </c>
      <c r="O18" s="52">
        <f t="shared" si="1"/>
        <v>1.3583999999999998</v>
      </c>
      <c r="P18" s="52">
        <f t="shared" si="1"/>
        <v>1.5282</v>
      </c>
      <c r="Q18" s="52">
        <f t="shared" si="1"/>
        <v>1.5282</v>
      </c>
      <c r="R18" s="52">
        <f t="shared" si="1"/>
        <v>1.5282</v>
      </c>
      <c r="S18" s="52">
        <f t="shared" si="1"/>
        <v>1.5282</v>
      </c>
      <c r="T18" s="52">
        <f t="shared" si="1"/>
        <v>1.5282</v>
      </c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64</v>
      </c>
      <c r="C19" s="38">
        <v>25</v>
      </c>
      <c r="D19" s="38"/>
      <c r="E19" s="38">
        <v>10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65</v>
      </c>
      <c r="C20" s="38">
        <v>35</v>
      </c>
      <c r="D20" s="38"/>
      <c r="E20" s="38">
        <v>6.666666666666667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35</v>
      </c>
      <c r="D21" s="38"/>
      <c r="E21" s="38">
        <v>21.666666666666668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42.5</v>
      </c>
      <c r="D22" s="38"/>
      <c r="E22" s="38">
        <v>19.166666666666668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38.75</v>
      </c>
      <c r="D23" s="38"/>
      <c r="E23" s="38">
        <v>25.833333333333336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37.5</v>
      </c>
      <c r="D24" s="38"/>
      <c r="E24" s="38">
        <v>16.666666666666664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45</v>
      </c>
      <c r="D25" s="38"/>
      <c r="E25" s="38">
        <v>20.833333333333336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36.25</v>
      </c>
      <c r="D26" s="38"/>
      <c r="E26" s="38">
        <v>20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35</v>
      </c>
      <c r="D27" s="38"/>
      <c r="E27" s="38">
        <v>15.833333333333332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110</v>
      </c>
      <c r="C28" s="59">
        <v>36.25</v>
      </c>
      <c r="D28" s="59"/>
      <c r="E28" s="59">
        <v>11.666666666666666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73</v>
      </c>
      <c r="C29" s="38">
        <v>20</v>
      </c>
      <c r="D29" s="38"/>
      <c r="E29" s="38">
        <v>11.666666666666666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74</v>
      </c>
      <c r="C30" s="38">
        <v>33.75</v>
      </c>
      <c r="D30" s="38"/>
      <c r="E30" s="38">
        <v>8.3333333333333321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75</v>
      </c>
      <c r="C31" s="38">
        <v>37.5</v>
      </c>
      <c r="D31" s="38"/>
      <c r="E31" s="38">
        <v>20.833333333333336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76</v>
      </c>
      <c r="C32" s="38">
        <v>45</v>
      </c>
      <c r="D32" s="38"/>
      <c r="E32" s="38">
        <v>25.833333333333336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46.25</v>
      </c>
      <c r="D33" s="38"/>
      <c r="E33" s="38">
        <v>18.333333333333332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28.749999999999996</v>
      </c>
      <c r="D34" s="38"/>
      <c r="E34" s="38">
        <v>13.333333333333334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38.75</v>
      </c>
      <c r="D35" s="38"/>
      <c r="E35" s="38">
        <v>13.333333333333334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28.749999999999996</v>
      </c>
      <c r="D36" s="38"/>
      <c r="E36" s="38">
        <v>0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42.5</v>
      </c>
      <c r="D37" s="38"/>
      <c r="E37" s="38">
        <v>21.666666666666668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47.5</v>
      </c>
      <c r="D38" s="38"/>
      <c r="E38" s="38">
        <v>33.333333333333329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42.5</v>
      </c>
      <c r="D39" s="38"/>
      <c r="E39" s="38">
        <v>16.666666666666664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40</v>
      </c>
      <c r="D40" s="38"/>
      <c r="E40" s="38">
        <v>11.666666666666666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43.75</v>
      </c>
      <c r="D41" s="38"/>
      <c r="E41" s="38">
        <v>24.166666666666668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35</v>
      </c>
      <c r="D42" s="38"/>
      <c r="E42" s="38">
        <v>3.3333333333333335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36.25</v>
      </c>
      <c r="D43" s="38"/>
      <c r="E43" s="38">
        <v>9.1666666666666661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40</v>
      </c>
      <c r="D44" s="38"/>
      <c r="E44" s="38">
        <v>21.666666666666668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40</v>
      </c>
      <c r="D45" s="38"/>
      <c r="E45" s="38">
        <v>22.5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35</v>
      </c>
      <c r="D46" s="38"/>
      <c r="E46" s="38">
        <v>8.3333333333333321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31.25</v>
      </c>
      <c r="D47" s="38"/>
      <c r="E47" s="38">
        <v>18.333333333333332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92</v>
      </c>
      <c r="C48" s="38">
        <v>32.5</v>
      </c>
      <c r="D48" s="38"/>
      <c r="E48" s="38">
        <v>6.666666666666667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93</v>
      </c>
      <c r="C49" s="38">
        <v>40</v>
      </c>
      <c r="D49" s="38"/>
      <c r="E49" s="38">
        <v>8.3333333333333321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94</v>
      </c>
      <c r="C50" s="38">
        <v>20</v>
      </c>
      <c r="D50" s="38"/>
      <c r="E50" s="38">
        <v>5.833333333333333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95</v>
      </c>
      <c r="C51" s="38">
        <v>42.5</v>
      </c>
      <c r="D51" s="38"/>
      <c r="E51" s="38">
        <v>20.833333333333336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96</v>
      </c>
      <c r="C52" s="38">
        <v>32.5</v>
      </c>
      <c r="D52" s="38"/>
      <c r="E52" s="38">
        <v>36.666666666666664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97</v>
      </c>
      <c r="C53" s="38">
        <v>37.5</v>
      </c>
      <c r="D53" s="38"/>
      <c r="E53" s="38">
        <v>15.833333333333332</v>
      </c>
      <c r="F53" s="55"/>
    </row>
    <row r="54" spans="1:20" ht="25" customHeight="1" x14ac:dyDescent="0.45">
      <c r="A54" s="15">
        <v>44</v>
      </c>
      <c r="B54" s="37" t="s">
        <v>98</v>
      </c>
      <c r="C54" s="38">
        <v>38.75</v>
      </c>
      <c r="D54" s="38"/>
      <c r="E54" s="38">
        <v>6.666666666666667</v>
      </c>
      <c r="F54" s="55"/>
    </row>
    <row r="55" spans="1:20" ht="25" customHeight="1" x14ac:dyDescent="0.45">
      <c r="A55" s="15">
        <v>45</v>
      </c>
      <c r="B55" s="37" t="s">
        <v>99</v>
      </c>
      <c r="C55" s="59">
        <v>37.5</v>
      </c>
      <c r="D55" s="59"/>
      <c r="E55" s="59">
        <v>9.1666666666666661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100</v>
      </c>
      <c r="C56" s="59">
        <v>32.5</v>
      </c>
      <c r="D56" s="59"/>
      <c r="E56" s="59">
        <v>10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101</v>
      </c>
      <c r="C57" s="38">
        <v>42.5</v>
      </c>
      <c r="D57" s="38"/>
      <c r="E57" s="38">
        <v>25.833333333333336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102</v>
      </c>
      <c r="C58" s="38">
        <v>38.75</v>
      </c>
      <c r="D58" s="38"/>
      <c r="E58" s="38">
        <v>21.666666666666668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103</v>
      </c>
      <c r="C59" s="38">
        <v>35</v>
      </c>
      <c r="D59" s="38"/>
      <c r="E59" s="38">
        <v>22.5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104</v>
      </c>
      <c r="C60" s="38">
        <v>31.25</v>
      </c>
      <c r="D60" s="38"/>
      <c r="E60" s="38">
        <v>29.166666666666668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105</v>
      </c>
      <c r="C61" s="38">
        <v>38.75</v>
      </c>
      <c r="D61" s="38"/>
      <c r="E61" s="38">
        <v>11.666666666666666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106</v>
      </c>
      <c r="C62" s="38">
        <v>36.25</v>
      </c>
      <c r="D62" s="38"/>
      <c r="E62" s="38">
        <v>17.5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108</v>
      </c>
      <c r="C63" s="38">
        <v>40</v>
      </c>
      <c r="D63" s="38"/>
      <c r="E63" s="38">
        <v>17.5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32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32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32" ht="44" customHeight="1" x14ac:dyDescent="0.45">
      <c r="A3" s="71" t="s">
        <v>113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32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32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78.431372549019613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32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56.862745098039213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32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67.64705882352942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32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32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32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32" ht="25" customHeight="1" x14ac:dyDescent="0.45">
      <c r="A11" s="15">
        <v>1</v>
      </c>
      <c r="B11" s="37" t="s">
        <v>114</v>
      </c>
      <c r="C11" s="38">
        <v>32.307692307692307</v>
      </c>
      <c r="D11" s="39">
        <f>COUNTIF(C11:C61,"&gt;="&amp;D10)</f>
        <v>40</v>
      </c>
      <c r="E11" s="38">
        <v>7.6470588235294121</v>
      </c>
      <c r="F11" s="40">
        <f>COUNTIF(E11:E61,"&gt;="&amp;F10)</f>
        <v>29</v>
      </c>
      <c r="G11" s="41" t="s">
        <v>46</v>
      </c>
      <c r="H11" s="42">
        <v>3</v>
      </c>
      <c r="I11" s="4">
        <v>3</v>
      </c>
      <c r="J11" s="6">
        <v>3</v>
      </c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>
        <v>3</v>
      </c>
      <c r="T11" s="6"/>
    </row>
    <row r="12" spans="1:32" ht="25" customHeight="1" x14ac:dyDescent="0.45">
      <c r="A12" s="15">
        <v>2</v>
      </c>
      <c r="B12" s="37" t="s">
        <v>55</v>
      </c>
      <c r="C12" s="38">
        <v>39.230769230769234</v>
      </c>
      <c r="D12" s="43">
        <f>(D11/51)*100</f>
        <v>78.431372549019613</v>
      </c>
      <c r="E12" s="38">
        <v>32.941176470588232</v>
      </c>
      <c r="F12" s="44">
        <f>(F11/51)*100</f>
        <v>56.862745098039213</v>
      </c>
      <c r="G12" s="41" t="s">
        <v>47</v>
      </c>
      <c r="H12" s="42"/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>
        <v>3</v>
      </c>
      <c r="T12" s="6"/>
    </row>
    <row r="13" spans="1:32" ht="25" customHeight="1" x14ac:dyDescent="0.45">
      <c r="A13" s="15">
        <v>3</v>
      </c>
      <c r="B13" s="37" t="s">
        <v>56</v>
      </c>
      <c r="C13" s="38">
        <v>44.61538461538462</v>
      </c>
      <c r="D13" s="38"/>
      <c r="E13" s="38">
        <v>40</v>
      </c>
      <c r="F13" s="46"/>
      <c r="G13" s="41" t="s">
        <v>48</v>
      </c>
      <c r="H13" s="47">
        <v>3</v>
      </c>
      <c r="I13" s="48"/>
      <c r="J13" s="49">
        <v>2</v>
      </c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>
        <v>3</v>
      </c>
      <c r="T13" s="49"/>
    </row>
    <row r="14" spans="1:32" ht="25" customHeight="1" x14ac:dyDescent="0.45">
      <c r="A14" s="15">
        <v>4</v>
      </c>
      <c r="B14" s="37" t="s">
        <v>57</v>
      </c>
      <c r="C14" s="38">
        <v>44.61538461538462</v>
      </c>
      <c r="D14" s="38"/>
      <c r="E14" s="38">
        <v>39.411764705882355</v>
      </c>
      <c r="F14" s="46"/>
      <c r="G14" s="50" t="s">
        <v>49</v>
      </c>
      <c r="H14" s="47">
        <v>3</v>
      </c>
      <c r="I14" s="48">
        <v>2</v>
      </c>
      <c r="J14" s="49"/>
      <c r="K14" s="49"/>
      <c r="L14" s="49"/>
      <c r="M14" s="49"/>
      <c r="N14" s="49"/>
      <c r="O14" s="49"/>
      <c r="P14" s="49"/>
      <c r="Q14" s="49">
        <v>3</v>
      </c>
      <c r="R14" s="49">
        <v>3</v>
      </c>
      <c r="S14" s="49">
        <v>3</v>
      </c>
      <c r="T14" s="49"/>
    </row>
    <row r="15" spans="1:32" ht="25" customHeight="1" x14ac:dyDescent="0.45">
      <c r="A15" s="15">
        <v>5</v>
      </c>
      <c r="B15" s="37" t="s">
        <v>58</v>
      </c>
      <c r="C15" s="38">
        <v>37.692307692307693</v>
      </c>
      <c r="D15" s="38"/>
      <c r="E15" s="38">
        <v>36.470588235294116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32" ht="25" customHeight="1" x14ac:dyDescent="0.45">
      <c r="A16" s="15">
        <v>6</v>
      </c>
      <c r="B16" s="37" t="s">
        <v>59</v>
      </c>
      <c r="C16" s="38">
        <v>30.76923076923077</v>
      </c>
      <c r="D16" s="38"/>
      <c r="E16" s="38">
        <v>8.8235294117647065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2"/>
      <c r="V16" s="42"/>
      <c r="W16" s="42"/>
      <c r="X16" s="6"/>
      <c r="Y16" s="6"/>
      <c r="Z16" s="6"/>
      <c r="AA16" s="6"/>
      <c r="AB16" s="6"/>
      <c r="AC16" s="6"/>
      <c r="AD16" s="42"/>
      <c r="AE16" s="42"/>
      <c r="AF16" s="42"/>
    </row>
    <row r="17" spans="1:32" ht="35.5" customHeight="1" x14ac:dyDescent="0.45">
      <c r="A17" s="15">
        <v>7</v>
      </c>
      <c r="B17" s="37" t="s">
        <v>60</v>
      </c>
      <c r="C17" s="38">
        <v>19.230769230769234</v>
      </c>
      <c r="D17" s="38"/>
      <c r="E17" s="38">
        <v>21.764705882352942</v>
      </c>
      <c r="F17" s="46"/>
      <c r="G17" s="50" t="s">
        <v>51</v>
      </c>
      <c r="H17" s="47">
        <f>AVERAGE(H11:H16)</f>
        <v>3</v>
      </c>
      <c r="I17" s="47">
        <f t="shared" ref="I17:S17" si="0">AVERAGE(I11:I16)</f>
        <v>2.6666666666666665</v>
      </c>
      <c r="J17" s="47">
        <f t="shared" si="0"/>
        <v>2.6666666666666665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>
        <f t="shared" si="0"/>
        <v>3</v>
      </c>
      <c r="T17" s="47"/>
      <c r="U17" s="42"/>
      <c r="V17" s="42"/>
      <c r="W17" s="42"/>
      <c r="X17" s="6"/>
      <c r="Y17" s="6"/>
      <c r="Z17" s="6"/>
      <c r="AA17" s="6"/>
      <c r="AB17" s="6"/>
      <c r="AC17" s="6"/>
      <c r="AD17" s="42"/>
      <c r="AE17" s="42"/>
      <c r="AF17" s="42"/>
    </row>
    <row r="18" spans="1:32" ht="38" customHeight="1" x14ac:dyDescent="0.45">
      <c r="A18" s="15">
        <v>8</v>
      </c>
      <c r="B18" s="37" t="s">
        <v>61</v>
      </c>
      <c r="C18" s="38">
        <v>43.07692307692308</v>
      </c>
      <c r="D18" s="38"/>
      <c r="E18" s="38">
        <v>37.058823529411768</v>
      </c>
      <c r="F18" s="46"/>
      <c r="G18" s="51" t="s">
        <v>52</v>
      </c>
      <c r="H18" s="52">
        <f>(67.55*H17)/100</f>
        <v>2.0265</v>
      </c>
      <c r="I18" s="52">
        <f t="shared" ref="I18:S18" si="1">(67.55*I17)/100</f>
        <v>1.8013333333333332</v>
      </c>
      <c r="J18" s="52">
        <f t="shared" si="1"/>
        <v>1.8013333333333332</v>
      </c>
      <c r="K18" s="52"/>
      <c r="L18" s="52"/>
      <c r="M18" s="52"/>
      <c r="N18" s="52"/>
      <c r="O18" s="52"/>
      <c r="P18" s="52"/>
      <c r="Q18" s="52">
        <f t="shared" si="1"/>
        <v>2.0265</v>
      </c>
      <c r="R18" s="52">
        <f t="shared" si="1"/>
        <v>2.0265</v>
      </c>
      <c r="S18" s="52">
        <f t="shared" si="1"/>
        <v>2.0265</v>
      </c>
      <c r="T18" s="52"/>
      <c r="U18" s="42"/>
      <c r="V18" s="42"/>
      <c r="W18" s="42"/>
      <c r="X18" s="6"/>
      <c r="Y18" s="6"/>
      <c r="Z18" s="6"/>
      <c r="AA18" s="6"/>
      <c r="AB18" s="6"/>
      <c r="AC18" s="6"/>
      <c r="AD18" s="42"/>
      <c r="AE18" s="42"/>
      <c r="AF18" s="42"/>
    </row>
    <row r="19" spans="1:32" ht="25" customHeight="1" x14ac:dyDescent="0.45">
      <c r="A19" s="15">
        <v>9</v>
      </c>
      <c r="B19" s="37" t="s">
        <v>62</v>
      </c>
      <c r="C19" s="38">
        <v>37.692307692307693</v>
      </c>
      <c r="D19" s="38"/>
      <c r="E19" s="38">
        <v>27.647058823529413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/>
      <c r="W19" s="42"/>
      <c r="X19" s="6"/>
      <c r="Y19" s="6"/>
      <c r="Z19" s="6"/>
      <c r="AA19" s="6"/>
      <c r="AB19" s="6"/>
      <c r="AC19" s="6"/>
      <c r="AD19" s="42"/>
      <c r="AE19" s="42"/>
      <c r="AF19" s="42"/>
    </row>
    <row r="20" spans="1:32" ht="41" customHeight="1" x14ac:dyDescent="0.45">
      <c r="A20" s="15">
        <v>10</v>
      </c>
      <c r="B20" s="37" t="s">
        <v>64</v>
      </c>
      <c r="C20" s="38">
        <v>26.923076923076923</v>
      </c>
      <c r="D20" s="38"/>
      <c r="E20" s="38">
        <v>21.176470588235293</v>
      </c>
      <c r="F20" s="38"/>
      <c r="U20" s="42"/>
      <c r="V20" s="42"/>
      <c r="W20" s="42"/>
      <c r="X20" s="6"/>
      <c r="Y20" s="6"/>
      <c r="Z20" s="6"/>
      <c r="AA20" s="6"/>
      <c r="AB20" s="6"/>
      <c r="AC20" s="6"/>
      <c r="AD20" s="42"/>
      <c r="AE20" s="42"/>
      <c r="AF20" s="42"/>
    </row>
    <row r="21" spans="1:32" ht="25" customHeight="1" x14ac:dyDescent="0.45">
      <c r="A21" s="15">
        <v>11</v>
      </c>
      <c r="B21" s="37" t="s">
        <v>66</v>
      </c>
      <c r="C21" s="38">
        <v>31.538461538461537</v>
      </c>
      <c r="D21" s="38"/>
      <c r="E21" s="38">
        <v>18.235294117647058</v>
      </c>
      <c r="F21" s="55"/>
      <c r="U21" s="42"/>
      <c r="V21" s="42"/>
      <c r="W21" s="42"/>
      <c r="X21" s="6"/>
      <c r="Y21" s="6"/>
      <c r="Z21" s="6"/>
      <c r="AA21" s="6"/>
      <c r="AB21" s="6"/>
      <c r="AC21" s="6"/>
      <c r="AD21" s="42"/>
      <c r="AE21" s="42"/>
      <c r="AF21" s="42"/>
    </row>
    <row r="22" spans="1:32" ht="25" customHeight="1" x14ac:dyDescent="0.45">
      <c r="A22" s="15">
        <v>12</v>
      </c>
      <c r="B22" s="37" t="s">
        <v>67</v>
      </c>
      <c r="C22" s="38">
        <v>38.461538461538467</v>
      </c>
      <c r="D22" s="38"/>
      <c r="E22" s="38">
        <v>10</v>
      </c>
      <c r="F22" s="55"/>
      <c r="U22" s="42"/>
      <c r="V22" s="42"/>
      <c r="W22" s="42"/>
      <c r="X22" s="6"/>
      <c r="Y22" s="6"/>
      <c r="Z22" s="6"/>
      <c r="AA22" s="6"/>
      <c r="AB22" s="6"/>
      <c r="AC22" s="6"/>
      <c r="AD22" s="42"/>
      <c r="AE22" s="42"/>
      <c r="AF22" s="42"/>
    </row>
    <row r="23" spans="1:32" ht="25" customHeight="1" x14ac:dyDescent="0.45">
      <c r="A23" s="15">
        <v>13</v>
      </c>
      <c r="B23" s="37" t="s">
        <v>68</v>
      </c>
      <c r="C23" s="38">
        <v>36.923076923076927</v>
      </c>
      <c r="D23" s="38"/>
      <c r="E23" s="38">
        <v>23.52941176470588</v>
      </c>
      <c r="F23" s="55">
        <v>0</v>
      </c>
      <c r="J23" s="30"/>
      <c r="K23" s="30"/>
      <c r="U23" s="42"/>
      <c r="V23" s="42"/>
      <c r="W23" s="42"/>
      <c r="X23" s="6"/>
      <c r="Y23" s="6"/>
      <c r="Z23" s="6"/>
      <c r="AA23" s="6"/>
      <c r="AB23" s="6"/>
      <c r="AC23" s="6"/>
      <c r="AD23" s="42"/>
      <c r="AE23" s="42"/>
      <c r="AF23" s="42"/>
    </row>
    <row r="24" spans="1:32" ht="31.5" customHeight="1" x14ac:dyDescent="0.45">
      <c r="A24" s="15">
        <v>14</v>
      </c>
      <c r="B24" s="37" t="s">
        <v>69</v>
      </c>
      <c r="C24" s="38">
        <v>40.769230769230766</v>
      </c>
      <c r="D24" s="38"/>
      <c r="E24" s="38">
        <v>30.588235294117649</v>
      </c>
      <c r="F24" s="55"/>
      <c r="H24" s="56"/>
      <c r="I24" s="66"/>
      <c r="J24" s="66"/>
      <c r="M24" s="30"/>
      <c r="N24" s="30"/>
      <c r="O24" s="30"/>
      <c r="P24" s="30"/>
      <c r="Q24" s="30"/>
      <c r="U24" s="42"/>
      <c r="V24" s="42"/>
      <c r="W24" s="42"/>
      <c r="X24" s="6"/>
      <c r="Y24" s="6"/>
      <c r="Z24" s="6"/>
      <c r="AA24" s="6"/>
      <c r="AB24" s="6"/>
      <c r="AC24" s="6"/>
      <c r="AD24" s="42"/>
      <c r="AE24" s="42"/>
      <c r="AF24" s="42"/>
    </row>
    <row r="25" spans="1:32" ht="25" customHeight="1" x14ac:dyDescent="0.45">
      <c r="A25" s="15">
        <v>15</v>
      </c>
      <c r="B25" s="37" t="s">
        <v>70</v>
      </c>
      <c r="C25" s="38">
        <v>40.769230769230766</v>
      </c>
      <c r="D25" s="38"/>
      <c r="E25" s="38">
        <v>33.529411764705877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32" ht="25" customHeight="1" x14ac:dyDescent="0.45">
      <c r="A26" s="15">
        <v>16</v>
      </c>
      <c r="B26" s="37" t="s">
        <v>71</v>
      </c>
      <c r="C26" s="38">
        <v>22.30769230769231</v>
      </c>
      <c r="D26" s="38"/>
      <c r="E26" s="38">
        <v>8.235294117647058</v>
      </c>
      <c r="F26" s="55"/>
      <c r="H26" s="15"/>
      <c r="N26" s="30"/>
      <c r="O26" s="30"/>
      <c r="P26" s="30"/>
      <c r="Q26" s="30"/>
    </row>
    <row r="27" spans="1:32" ht="25" customHeight="1" x14ac:dyDescent="0.45">
      <c r="A27" s="15">
        <v>17</v>
      </c>
      <c r="B27" s="37" t="s">
        <v>72</v>
      </c>
      <c r="C27" s="38">
        <v>28.46153846153846</v>
      </c>
      <c r="D27" s="38"/>
      <c r="E27" s="38">
        <v>25.294117647058822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32" ht="25" customHeight="1" x14ac:dyDescent="0.45">
      <c r="A28" s="15">
        <v>18</v>
      </c>
      <c r="B28" s="37" t="s">
        <v>110</v>
      </c>
      <c r="C28" s="59">
        <v>21.53846153846154</v>
      </c>
      <c r="D28" s="59"/>
      <c r="E28" s="59">
        <v>20.588235294117645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32" ht="25" customHeight="1" x14ac:dyDescent="0.45">
      <c r="A29" s="15">
        <v>19</v>
      </c>
      <c r="B29" s="37" t="s">
        <v>74</v>
      </c>
      <c r="C29" s="38">
        <v>21.53846153846154</v>
      </c>
      <c r="D29" s="38"/>
      <c r="E29" s="38">
        <v>8.235294117647058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32" ht="25" customHeight="1" x14ac:dyDescent="0.45">
      <c r="A30" s="15">
        <v>20</v>
      </c>
      <c r="B30" s="37" t="s">
        <v>75</v>
      </c>
      <c r="C30" s="38">
        <v>33.076923076923073</v>
      </c>
      <c r="D30" s="38"/>
      <c r="E30" s="38">
        <v>11.176470588235295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32" ht="25" customHeight="1" x14ac:dyDescent="0.45">
      <c r="A31" s="15">
        <v>21</v>
      </c>
      <c r="B31" s="37" t="s">
        <v>76</v>
      </c>
      <c r="C31" s="38">
        <v>44.61538461538462</v>
      </c>
      <c r="D31" s="38"/>
      <c r="E31" s="38">
        <v>36.470588235294116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32" ht="25" customHeight="1" x14ac:dyDescent="0.45">
      <c r="A32" s="15">
        <v>22</v>
      </c>
      <c r="B32" s="37" t="s">
        <v>77</v>
      </c>
      <c r="C32" s="38">
        <v>45.384615384615387</v>
      </c>
      <c r="D32" s="38"/>
      <c r="E32" s="38">
        <v>44.117647058823529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78</v>
      </c>
      <c r="C33" s="38">
        <v>25.384615384615383</v>
      </c>
      <c r="D33" s="38"/>
      <c r="E33" s="38">
        <v>22.352941176470591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79</v>
      </c>
      <c r="C34" s="38">
        <v>36.923076923076927</v>
      </c>
      <c r="D34" s="38"/>
      <c r="E34" s="38">
        <v>31.176470588235293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81</v>
      </c>
      <c r="C35" s="38">
        <v>38.461538461538467</v>
      </c>
      <c r="D35" s="38"/>
      <c r="E35" s="38">
        <v>28.823529411764703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82</v>
      </c>
      <c r="C36" s="38">
        <v>47.692307692307693</v>
      </c>
      <c r="D36" s="38"/>
      <c r="E36" s="38">
        <v>47.647058823529406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83</v>
      </c>
      <c r="C37" s="38">
        <v>43.846153846153847</v>
      </c>
      <c r="D37" s="38"/>
      <c r="E37" s="38">
        <v>41.764705882352942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84</v>
      </c>
      <c r="C38" s="38">
        <v>40</v>
      </c>
      <c r="D38" s="38"/>
      <c r="E38" s="38">
        <v>29.411764705882355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85</v>
      </c>
      <c r="C39" s="38">
        <v>44.61538461538462</v>
      </c>
      <c r="D39" s="38"/>
      <c r="E39" s="38">
        <v>40</v>
      </c>
      <c r="F39" s="55"/>
    </row>
    <row r="40" spans="1:21" ht="25" customHeight="1" x14ac:dyDescent="0.45">
      <c r="A40" s="15">
        <v>30</v>
      </c>
      <c r="B40" s="37" t="s">
        <v>86</v>
      </c>
      <c r="C40" s="38">
        <v>26.923076923076923</v>
      </c>
      <c r="D40" s="38"/>
      <c r="E40" s="38">
        <v>8.235294117647058</v>
      </c>
      <c r="F40" s="55"/>
    </row>
    <row r="41" spans="1:21" ht="25" customHeight="1" x14ac:dyDescent="0.45">
      <c r="A41" s="15">
        <v>31</v>
      </c>
      <c r="B41" s="37" t="s">
        <v>87</v>
      </c>
      <c r="C41" s="38">
        <v>10</v>
      </c>
      <c r="D41" s="38"/>
      <c r="E41" s="38">
        <v>12.352941176470589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88</v>
      </c>
      <c r="C42" s="38">
        <v>40.769230769230766</v>
      </c>
      <c r="D42" s="38"/>
      <c r="E42" s="38">
        <v>32.941176470588232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89</v>
      </c>
      <c r="C43" s="38">
        <v>44.61538461538462</v>
      </c>
      <c r="D43" s="38"/>
      <c r="E43" s="38">
        <v>40.588235294117645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90</v>
      </c>
      <c r="C44" s="38">
        <v>31.538461538461537</v>
      </c>
      <c r="D44" s="38"/>
      <c r="E44" s="38">
        <v>28.823529411764703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91</v>
      </c>
      <c r="C45" s="38">
        <v>40</v>
      </c>
      <c r="D45" s="38"/>
      <c r="E45" s="38">
        <v>28.823529411764703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93</v>
      </c>
      <c r="C46" s="38">
        <v>41.53846153846154</v>
      </c>
      <c r="D46" s="38"/>
      <c r="E46" s="38">
        <v>27.647058823529413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94</v>
      </c>
      <c r="C47" s="38">
        <v>6.9230769230769234</v>
      </c>
      <c r="D47" s="38"/>
      <c r="E47" s="38">
        <v>0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95</v>
      </c>
      <c r="C48" s="38">
        <v>40.769230769230766</v>
      </c>
      <c r="D48" s="38"/>
      <c r="E48" s="38">
        <v>35.882352941176471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96</v>
      </c>
      <c r="C49" s="38">
        <v>36.923076923076927</v>
      </c>
      <c r="D49" s="38"/>
      <c r="E49" s="38">
        <v>23.52941176470588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97</v>
      </c>
      <c r="C50" s="38">
        <v>40.769230769230766</v>
      </c>
      <c r="D50" s="38"/>
      <c r="E50" s="38">
        <v>33.529411764705877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98</v>
      </c>
      <c r="C51" s="38">
        <v>40</v>
      </c>
      <c r="D51" s="38"/>
      <c r="E51" s="38">
        <v>31.764705882352938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99</v>
      </c>
      <c r="C52" s="38">
        <v>39.230769230769234</v>
      </c>
      <c r="D52" s="38"/>
      <c r="E52" s="38">
        <v>30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100</v>
      </c>
      <c r="C53" s="38">
        <v>40</v>
      </c>
      <c r="D53" s="38"/>
      <c r="E53" s="38">
        <v>30.588235294117649</v>
      </c>
      <c r="F53" s="55"/>
    </row>
    <row r="54" spans="1:20" ht="25" customHeight="1" x14ac:dyDescent="0.45">
      <c r="A54" s="15">
        <v>44</v>
      </c>
      <c r="B54" s="37" t="s">
        <v>101</v>
      </c>
      <c r="C54" s="38">
        <v>42.307692307692307</v>
      </c>
      <c r="D54" s="38"/>
      <c r="E54" s="38">
        <v>35.882352941176471</v>
      </c>
      <c r="F54" s="55"/>
    </row>
    <row r="55" spans="1:20" ht="25" customHeight="1" x14ac:dyDescent="0.45">
      <c r="A55" s="15">
        <v>45</v>
      </c>
      <c r="B55" s="37" t="s">
        <v>102</v>
      </c>
      <c r="C55" s="59">
        <v>43.07692307692308</v>
      </c>
      <c r="D55" s="59"/>
      <c r="E55" s="59">
        <v>30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103</v>
      </c>
      <c r="C56" s="59">
        <v>40.769230769230766</v>
      </c>
      <c r="D56" s="59"/>
      <c r="E56" s="59">
        <v>30.588235294117649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104</v>
      </c>
      <c r="C57" s="38">
        <v>28.46153846153846</v>
      </c>
      <c r="D57" s="38"/>
      <c r="E57" s="38">
        <v>8.235294117647058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105</v>
      </c>
      <c r="C58" s="38">
        <v>33.846153846153847</v>
      </c>
      <c r="D58" s="38"/>
      <c r="E58" s="38">
        <v>27.058823529411764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106</v>
      </c>
      <c r="C59" s="38">
        <v>20</v>
      </c>
      <c r="D59" s="38"/>
      <c r="E59" s="38">
        <v>8.235294117647058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107</v>
      </c>
      <c r="C60" s="38">
        <v>20</v>
      </c>
      <c r="D60" s="38"/>
      <c r="E60" s="38">
        <v>22.941176470588236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108</v>
      </c>
      <c r="C61" s="38">
        <v>32.307692307692307</v>
      </c>
      <c r="D61" s="38"/>
      <c r="E61" s="38">
        <v>25.882352941176475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/>
      <c r="C62" s="38"/>
      <c r="D62" s="38"/>
      <c r="E62" s="38"/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/>
      <c r="C63" s="38"/>
      <c r="D63" s="38"/>
      <c r="E63" s="38"/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21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21" ht="44" customHeight="1" x14ac:dyDescent="0.45">
      <c r="A3" s="71" t="s">
        <v>115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21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92.72727272727272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31.03448275862069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61.880877742946709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x14ac:dyDescent="0.45">
      <c r="A11" s="15">
        <v>1</v>
      </c>
      <c r="B11" s="37" t="s">
        <v>55</v>
      </c>
      <c r="C11" s="38">
        <v>38.75</v>
      </c>
      <c r="D11" s="38">
        <f>COUNTIF(C11:C65,"&gt;="&amp;D10)</f>
        <v>51</v>
      </c>
      <c r="E11" s="38">
        <v>29.166666666666668</v>
      </c>
      <c r="F11" s="40">
        <f>COUNTIF(E11:E68,"&gt;="&amp;F10)</f>
        <v>18</v>
      </c>
      <c r="G11" s="41" t="s">
        <v>46</v>
      </c>
      <c r="H11" s="42">
        <v>3</v>
      </c>
      <c r="I11" s="4"/>
      <c r="J11" s="6"/>
      <c r="K11" s="42"/>
      <c r="L11" s="6"/>
      <c r="M11" s="6"/>
      <c r="N11" s="6"/>
      <c r="O11" s="6"/>
      <c r="P11" s="6"/>
      <c r="Q11" s="42">
        <v>3</v>
      </c>
      <c r="R11" s="42">
        <v>3</v>
      </c>
      <c r="S11" s="42"/>
      <c r="T11" s="6"/>
    </row>
    <row r="12" spans="1:21" ht="25" customHeight="1" x14ac:dyDescent="0.45">
      <c r="A12" s="15">
        <v>2</v>
      </c>
      <c r="B12" s="37" t="s">
        <v>56</v>
      </c>
      <c r="C12" s="38">
        <v>46.25</v>
      </c>
      <c r="D12" s="43">
        <f>(D11/55)*100</f>
        <v>92.72727272727272</v>
      </c>
      <c r="E12" s="38">
        <v>36.666666666666664</v>
      </c>
      <c r="F12" s="44">
        <f>(F11/58)*100</f>
        <v>31.03448275862069</v>
      </c>
      <c r="G12" s="41" t="s">
        <v>47</v>
      </c>
      <c r="H12" s="42"/>
      <c r="I12" s="45">
        <v>3</v>
      </c>
      <c r="J12" s="6">
        <v>3</v>
      </c>
      <c r="K12" s="42"/>
      <c r="L12" s="6"/>
      <c r="M12" s="6"/>
      <c r="N12" s="6"/>
      <c r="O12" s="6"/>
      <c r="P12" s="6"/>
      <c r="Q12" s="42">
        <v>3</v>
      </c>
      <c r="R12" s="42">
        <v>3</v>
      </c>
      <c r="S12" s="42"/>
      <c r="T12" s="6"/>
    </row>
    <row r="13" spans="1:21" ht="25" customHeight="1" x14ac:dyDescent="0.45">
      <c r="A13" s="15">
        <v>3</v>
      </c>
      <c r="B13" s="37" t="s">
        <v>57</v>
      </c>
      <c r="C13" s="38">
        <v>41.25</v>
      </c>
      <c r="D13" s="38"/>
      <c r="E13" s="38">
        <v>30.833333333333336</v>
      </c>
      <c r="F13" s="46"/>
      <c r="G13" s="41" t="s">
        <v>48</v>
      </c>
      <c r="H13" s="47"/>
      <c r="I13" s="48">
        <v>3</v>
      </c>
      <c r="J13" s="49">
        <v>3</v>
      </c>
      <c r="K13" s="49"/>
      <c r="L13" s="49"/>
      <c r="M13" s="49"/>
      <c r="N13" s="49"/>
      <c r="O13" s="49"/>
      <c r="P13" s="49"/>
      <c r="Q13" s="49">
        <v>3</v>
      </c>
      <c r="R13" s="49">
        <v>3</v>
      </c>
      <c r="S13" s="49"/>
      <c r="T13" s="49"/>
    </row>
    <row r="14" spans="1:21" ht="25" customHeight="1" x14ac:dyDescent="0.45">
      <c r="A14" s="15">
        <v>4</v>
      </c>
      <c r="B14" s="37" t="s">
        <v>58</v>
      </c>
      <c r="C14" s="38">
        <v>42.5</v>
      </c>
      <c r="D14" s="38"/>
      <c r="E14" s="38">
        <v>37.5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1" ht="25" customHeight="1" x14ac:dyDescent="0.45">
      <c r="A15" s="15">
        <v>5</v>
      </c>
      <c r="B15" s="37" t="s">
        <v>59</v>
      </c>
      <c r="C15" s="38">
        <v>41.25</v>
      </c>
      <c r="D15" s="38"/>
      <c r="E15" s="38">
        <v>13.333333333333334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1" ht="25" customHeight="1" x14ac:dyDescent="0.45">
      <c r="A16" s="15">
        <v>6</v>
      </c>
      <c r="B16" s="37" t="s">
        <v>60</v>
      </c>
      <c r="C16" s="38">
        <v>31.25</v>
      </c>
      <c r="D16" s="38"/>
      <c r="E16" s="38">
        <v>13.333333333333334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35.5" customHeight="1" x14ac:dyDescent="0.45">
      <c r="A17" s="15">
        <v>7</v>
      </c>
      <c r="B17" s="37" t="s">
        <v>61</v>
      </c>
      <c r="C17" s="38">
        <v>36.25</v>
      </c>
      <c r="D17" s="38"/>
      <c r="E17" s="38">
        <v>10</v>
      </c>
      <c r="F17" s="46"/>
      <c r="G17" s="50" t="s">
        <v>51</v>
      </c>
      <c r="H17" s="47">
        <f>AVERAGE(H11:H16)</f>
        <v>3</v>
      </c>
      <c r="I17" s="47">
        <f t="shared" ref="I17:R17" si="0">AVERAGE(I11:I16)</f>
        <v>3</v>
      </c>
      <c r="J17" s="47">
        <f t="shared" si="0"/>
        <v>3</v>
      </c>
      <c r="K17" s="47"/>
      <c r="L17" s="47"/>
      <c r="M17" s="47"/>
      <c r="N17" s="47"/>
      <c r="O17" s="47"/>
      <c r="P17" s="47"/>
      <c r="Q17" s="47">
        <f t="shared" si="0"/>
        <v>3</v>
      </c>
      <c r="R17" s="47">
        <f t="shared" si="0"/>
        <v>3</v>
      </c>
      <c r="S17" s="47"/>
      <c r="T17" s="47"/>
    </row>
    <row r="18" spans="1:20" ht="38" customHeight="1" x14ac:dyDescent="0.45">
      <c r="A18" s="15">
        <v>8</v>
      </c>
      <c r="B18" s="37" t="s">
        <v>62</v>
      </c>
      <c r="C18" s="38">
        <v>33.75</v>
      </c>
      <c r="D18" s="38"/>
      <c r="E18" s="38">
        <v>28.333333333333332</v>
      </c>
      <c r="F18" s="46"/>
      <c r="G18" s="51" t="s">
        <v>52</v>
      </c>
      <c r="H18" s="52">
        <f>(61.88*H17)/100</f>
        <v>1.8564000000000001</v>
      </c>
      <c r="I18" s="52">
        <f t="shared" ref="I18:R18" si="1">(61.88*I17)/100</f>
        <v>1.8564000000000001</v>
      </c>
      <c r="J18" s="52">
        <f t="shared" si="1"/>
        <v>1.8564000000000001</v>
      </c>
      <c r="K18" s="52"/>
      <c r="L18" s="52"/>
      <c r="M18" s="52"/>
      <c r="N18" s="52"/>
      <c r="O18" s="52"/>
      <c r="P18" s="52"/>
      <c r="Q18" s="52">
        <f t="shared" si="1"/>
        <v>1.8564000000000001</v>
      </c>
      <c r="R18" s="52">
        <f t="shared" si="1"/>
        <v>1.8564000000000001</v>
      </c>
      <c r="S18" s="52"/>
      <c r="T18" s="52"/>
    </row>
    <row r="19" spans="1:20" ht="25" customHeight="1" x14ac:dyDescent="0.45">
      <c r="A19" s="15">
        <v>9</v>
      </c>
      <c r="B19" s="37" t="s">
        <v>63</v>
      </c>
      <c r="C19" s="38">
        <v>33.75</v>
      </c>
      <c r="D19" s="38"/>
      <c r="E19" s="38">
        <v>10.833333333333334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41" customHeight="1" x14ac:dyDescent="0.45">
      <c r="A20" s="15">
        <v>10</v>
      </c>
      <c r="B20" s="37" t="s">
        <v>64</v>
      </c>
      <c r="C20" s="38">
        <v>37.5</v>
      </c>
      <c r="D20" s="38"/>
      <c r="E20" s="38">
        <v>14.166666666666666</v>
      </c>
      <c r="F20" s="38"/>
    </row>
    <row r="21" spans="1:20" ht="25" customHeight="1" x14ac:dyDescent="0.45">
      <c r="A21" s="15">
        <v>11</v>
      </c>
      <c r="B21" s="37" t="s">
        <v>65</v>
      </c>
      <c r="C21" s="38">
        <v>35</v>
      </c>
      <c r="D21" s="38"/>
      <c r="E21" s="38">
        <v>5</v>
      </c>
      <c r="F21" s="55"/>
    </row>
    <row r="22" spans="1:20" ht="25" customHeight="1" x14ac:dyDescent="0.45">
      <c r="A22" s="15">
        <v>12</v>
      </c>
      <c r="B22" s="37" t="s">
        <v>66</v>
      </c>
      <c r="C22" s="38">
        <v>32.5</v>
      </c>
      <c r="D22" s="38"/>
      <c r="E22" s="38">
        <v>15</v>
      </c>
      <c r="F22" s="55"/>
    </row>
    <row r="23" spans="1:20" ht="25" customHeight="1" x14ac:dyDescent="0.45">
      <c r="A23" s="15">
        <v>13</v>
      </c>
      <c r="B23" s="37" t="s">
        <v>67</v>
      </c>
      <c r="C23" s="38">
        <v>36.25</v>
      </c>
      <c r="D23" s="38"/>
      <c r="E23" s="38">
        <v>22.5</v>
      </c>
      <c r="F23" s="55">
        <v>0</v>
      </c>
      <c r="J23" s="30"/>
      <c r="K23" s="30"/>
    </row>
    <row r="24" spans="1:20" ht="31.5" customHeight="1" x14ac:dyDescent="0.45">
      <c r="A24" s="15">
        <v>14</v>
      </c>
      <c r="B24" s="37" t="s">
        <v>68</v>
      </c>
      <c r="C24" s="38">
        <v>47.5</v>
      </c>
      <c r="D24" s="38"/>
      <c r="E24" s="38">
        <v>40.833333333333336</v>
      </c>
      <c r="F24" s="55"/>
      <c r="H24" s="56"/>
      <c r="I24" s="66"/>
      <c r="J24" s="66"/>
      <c r="M24" s="30"/>
      <c r="N24" s="30"/>
      <c r="O24" s="30"/>
      <c r="P24" s="30"/>
      <c r="Q24" s="30"/>
    </row>
    <row r="25" spans="1:20" ht="25" customHeight="1" x14ac:dyDescent="0.45">
      <c r="A25" s="15">
        <v>15</v>
      </c>
      <c r="B25" s="37" t="s">
        <v>69</v>
      </c>
      <c r="C25" s="38">
        <v>41.25</v>
      </c>
      <c r="D25" s="38"/>
      <c r="E25" s="38">
        <v>10.833333333333334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20" ht="25" customHeight="1" x14ac:dyDescent="0.45">
      <c r="A26" s="15">
        <v>16</v>
      </c>
      <c r="B26" s="37" t="s">
        <v>70</v>
      </c>
      <c r="C26" s="38">
        <v>42.5</v>
      </c>
      <c r="D26" s="38"/>
      <c r="E26" s="38">
        <v>31.666666666666664</v>
      </c>
      <c r="F26" s="55"/>
      <c r="H26" s="15"/>
      <c r="N26" s="30"/>
      <c r="O26" s="30"/>
      <c r="P26" s="30"/>
      <c r="Q26" s="30"/>
    </row>
    <row r="27" spans="1:20" ht="25" customHeight="1" x14ac:dyDescent="0.45">
      <c r="A27" s="15">
        <v>17</v>
      </c>
      <c r="B27" s="37" t="s">
        <v>71</v>
      </c>
      <c r="C27" s="38">
        <v>36.25</v>
      </c>
      <c r="D27" s="38"/>
      <c r="E27" s="38">
        <v>23.333333333333332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0" ht="25" customHeight="1" x14ac:dyDescent="0.45">
      <c r="A28" s="15">
        <v>18</v>
      </c>
      <c r="B28" s="37" t="s">
        <v>72</v>
      </c>
      <c r="C28" s="59">
        <v>33.75</v>
      </c>
      <c r="D28" s="59"/>
      <c r="E28" s="59">
        <v>18.333333333333332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0" ht="25" customHeight="1" x14ac:dyDescent="0.45">
      <c r="A29" s="15">
        <v>19</v>
      </c>
      <c r="B29" s="37" t="s">
        <v>110</v>
      </c>
      <c r="C29" s="38">
        <v>42.5</v>
      </c>
      <c r="D29" s="38"/>
      <c r="E29" s="38">
        <v>16.666666666666664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ht="25" customHeight="1" x14ac:dyDescent="0.45">
      <c r="A30" s="15">
        <v>20</v>
      </c>
      <c r="B30" s="37" t="s">
        <v>73</v>
      </c>
      <c r="C30" s="38">
        <v>30</v>
      </c>
      <c r="D30" s="38"/>
      <c r="E30" s="38">
        <v>4.1666666666666661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0" ht="25" customHeight="1" x14ac:dyDescent="0.45">
      <c r="A31" s="15">
        <v>21</v>
      </c>
      <c r="B31" s="37" t="s">
        <v>74</v>
      </c>
      <c r="C31" s="38">
        <v>25</v>
      </c>
      <c r="D31" s="38"/>
      <c r="E31" s="38">
        <v>18.333333333333332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5" customHeight="1" x14ac:dyDescent="0.45">
      <c r="A32" s="15">
        <v>22</v>
      </c>
      <c r="B32" s="37" t="s">
        <v>75</v>
      </c>
      <c r="C32" s="38">
        <v>35</v>
      </c>
      <c r="D32" s="38"/>
      <c r="E32" s="38">
        <v>21.666666666666668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76</v>
      </c>
      <c r="C33" s="38">
        <v>45</v>
      </c>
      <c r="D33" s="38"/>
      <c r="E33" s="38">
        <v>21.666666666666668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77</v>
      </c>
      <c r="C34" s="38">
        <v>43.75</v>
      </c>
      <c r="D34" s="38"/>
      <c r="E34" s="38">
        <v>41.666666666666671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78</v>
      </c>
      <c r="C35" s="38">
        <v>28.749999999999996</v>
      </c>
      <c r="D35" s="38"/>
      <c r="E35" s="38">
        <v>14.166666666666666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79</v>
      </c>
      <c r="C36" s="38">
        <v>35</v>
      </c>
      <c r="D36" s="38"/>
      <c r="E36" s="38">
        <v>29.166666666666668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80</v>
      </c>
      <c r="C37" s="38">
        <v>25</v>
      </c>
      <c r="D37" s="38"/>
      <c r="E37" s="38">
        <v>6.666666666666667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81</v>
      </c>
      <c r="C38" s="38">
        <v>41.25</v>
      </c>
      <c r="D38" s="38"/>
      <c r="E38" s="38">
        <v>24.166666666666668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82</v>
      </c>
      <c r="C39" s="38">
        <v>45</v>
      </c>
      <c r="D39" s="38"/>
      <c r="E39" s="38">
        <v>44.166666666666664</v>
      </c>
      <c r="F39" s="55"/>
    </row>
    <row r="40" spans="1:21" ht="25" customHeight="1" x14ac:dyDescent="0.45">
      <c r="A40" s="15">
        <v>30</v>
      </c>
      <c r="B40" s="37" t="s">
        <v>83</v>
      </c>
      <c r="C40" s="38">
        <v>45</v>
      </c>
      <c r="D40" s="38"/>
      <c r="E40" s="38">
        <v>26.666666666666668</v>
      </c>
      <c r="F40" s="55"/>
    </row>
    <row r="41" spans="1:21" ht="25" customHeight="1" x14ac:dyDescent="0.45">
      <c r="A41" s="15">
        <v>31</v>
      </c>
      <c r="B41" s="37" t="s">
        <v>84</v>
      </c>
      <c r="C41" s="38">
        <v>38.75</v>
      </c>
      <c r="D41" s="38"/>
      <c r="E41" s="38">
        <v>20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85</v>
      </c>
      <c r="C42" s="38">
        <v>42.5</v>
      </c>
      <c r="D42" s="38"/>
      <c r="E42" s="38">
        <v>35.833333333333336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86</v>
      </c>
      <c r="C43" s="38">
        <v>38.75</v>
      </c>
      <c r="D43" s="38"/>
      <c r="E43" s="38">
        <v>10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87</v>
      </c>
      <c r="C44" s="38">
        <v>23.75</v>
      </c>
      <c r="D44" s="38"/>
      <c r="E44" s="38">
        <v>17.5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88</v>
      </c>
      <c r="C45" s="38">
        <v>42.5</v>
      </c>
      <c r="D45" s="38"/>
      <c r="E45" s="38">
        <v>42.5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89</v>
      </c>
      <c r="C46" s="38">
        <v>42.5</v>
      </c>
      <c r="D46" s="38"/>
      <c r="E46" s="38">
        <v>38.333333333333336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90</v>
      </c>
      <c r="C47" s="38">
        <v>27.500000000000004</v>
      </c>
      <c r="D47" s="38"/>
      <c r="E47" s="38">
        <v>15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91</v>
      </c>
      <c r="C48" s="38">
        <v>35</v>
      </c>
      <c r="D48" s="38"/>
      <c r="E48" s="38">
        <v>19.166666666666668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92</v>
      </c>
      <c r="C49" s="38">
        <v>37.5</v>
      </c>
      <c r="D49" s="38"/>
      <c r="E49" s="38">
        <v>15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93</v>
      </c>
      <c r="C50" s="38">
        <v>40</v>
      </c>
      <c r="D50" s="38"/>
      <c r="E50" s="38">
        <v>20.833333333333336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94</v>
      </c>
      <c r="C51" s="38">
        <v>26.25</v>
      </c>
      <c r="D51" s="38"/>
      <c r="E51" s="38">
        <v>5.833333333333333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95</v>
      </c>
      <c r="C52" s="38">
        <v>37.5</v>
      </c>
      <c r="D52" s="38"/>
      <c r="E52" s="38">
        <v>28.333333333333332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96</v>
      </c>
      <c r="C53" s="38">
        <v>28.749999999999996</v>
      </c>
      <c r="D53" s="38"/>
      <c r="E53" s="38">
        <v>28.333333333333332</v>
      </c>
      <c r="F53" s="55"/>
    </row>
    <row r="54" spans="1:20" ht="25" customHeight="1" x14ac:dyDescent="0.45">
      <c r="A54" s="15">
        <v>44</v>
      </c>
      <c r="B54" s="37" t="s">
        <v>97</v>
      </c>
      <c r="C54" s="38">
        <v>43.75</v>
      </c>
      <c r="D54" s="38"/>
      <c r="E54" s="38">
        <v>26.666666666666668</v>
      </c>
      <c r="F54" s="55"/>
    </row>
    <row r="55" spans="1:20" ht="25" customHeight="1" x14ac:dyDescent="0.45">
      <c r="A55" s="15">
        <v>45</v>
      </c>
      <c r="B55" s="37" t="s">
        <v>98</v>
      </c>
      <c r="C55" s="59">
        <v>38.75</v>
      </c>
      <c r="D55" s="59"/>
      <c r="E55" s="59">
        <v>25.833333333333336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99</v>
      </c>
      <c r="C56" s="59">
        <v>30</v>
      </c>
      <c r="D56" s="59"/>
      <c r="E56" s="59">
        <v>20.833333333333336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100</v>
      </c>
      <c r="C57" s="38">
        <v>28.749999999999996</v>
      </c>
      <c r="D57" s="38"/>
      <c r="E57" s="38">
        <v>22.5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101</v>
      </c>
      <c r="C58" s="38">
        <v>36.25</v>
      </c>
      <c r="D58" s="38"/>
      <c r="E58" s="38">
        <v>28.333333333333332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102</v>
      </c>
      <c r="C59" s="38">
        <v>41.25</v>
      </c>
      <c r="D59" s="38"/>
      <c r="E59" s="38">
        <v>24.166666666666668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103</v>
      </c>
      <c r="C60" s="38">
        <v>43.75</v>
      </c>
      <c r="D60" s="38"/>
      <c r="E60" s="38">
        <v>33.333333333333329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104</v>
      </c>
      <c r="C61" s="38">
        <v>36.25</v>
      </c>
      <c r="D61" s="38"/>
      <c r="E61" s="38">
        <v>27.500000000000004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105</v>
      </c>
      <c r="C62" s="38">
        <v>37.5</v>
      </c>
      <c r="D62" s="38"/>
      <c r="E62" s="38">
        <v>20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106</v>
      </c>
      <c r="C63" s="38">
        <v>35</v>
      </c>
      <c r="D63" s="38"/>
      <c r="E63" s="38">
        <v>23.333333333333332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 t="s">
        <v>107</v>
      </c>
      <c r="C64" s="38">
        <v>31.25</v>
      </c>
      <c r="D64" s="38"/>
      <c r="E64" s="38">
        <v>1.6666666666666667</v>
      </c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 t="s">
        <v>108</v>
      </c>
      <c r="C65" s="38">
        <v>37.5</v>
      </c>
      <c r="D65" s="38"/>
      <c r="E65" s="38">
        <v>26.666666666666668</v>
      </c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3" sqref="A3:E3"/>
    </sheetView>
  </sheetViews>
  <sheetFormatPr defaultColWidth="4.5703125" defaultRowHeight="18.5" x14ac:dyDescent="0.45"/>
  <cols>
    <col min="1" max="1" width="9.92578125" style="15" customWidth="1"/>
    <col min="2" max="2" width="16.35546875" style="15" customWidth="1"/>
    <col min="3" max="4" width="13.5" style="15" customWidth="1"/>
    <col min="5" max="6" width="20.28515625" style="15" customWidth="1"/>
    <col min="7" max="7" width="20.7109375" style="15" customWidth="1"/>
    <col min="8" max="8" width="12.92578125" style="2" customWidth="1"/>
    <col min="9" max="9" width="11.35546875" style="2" customWidth="1"/>
    <col min="10" max="10" width="7.42578125" style="2" customWidth="1"/>
    <col min="11" max="11" width="13.0703125" style="2" customWidth="1"/>
    <col min="12" max="12" width="9.78515625" style="2" customWidth="1"/>
    <col min="13" max="13" width="7.5" style="2" customWidth="1"/>
    <col min="14" max="14" width="12.2109375" style="2" customWidth="1"/>
    <col min="15" max="244" width="6.92578125" style="2" customWidth="1"/>
    <col min="245" max="245" width="19.35546875" style="2" customWidth="1"/>
    <col min="246" max="246" width="4.7109375" style="2" bestFit="1" customWidth="1"/>
    <col min="247" max="256" width="4.5703125" style="2"/>
    <col min="257" max="257" width="9.92578125" style="2" customWidth="1"/>
    <col min="258" max="258" width="16.35546875" style="2" customWidth="1"/>
    <col min="259" max="260" width="13.5" style="2" customWidth="1"/>
    <col min="261" max="262" width="20.28515625" style="2" customWidth="1"/>
    <col min="263" max="263" width="20.7109375" style="2" customWidth="1"/>
    <col min="264" max="264" width="12.92578125" style="2" customWidth="1"/>
    <col min="265" max="265" width="11.35546875" style="2" customWidth="1"/>
    <col min="266" max="266" width="7.42578125" style="2" customWidth="1"/>
    <col min="267" max="267" width="13.0703125" style="2" customWidth="1"/>
    <col min="268" max="268" width="9.78515625" style="2" customWidth="1"/>
    <col min="269" max="269" width="7.5" style="2" customWidth="1"/>
    <col min="270" max="270" width="12.2109375" style="2" customWidth="1"/>
    <col min="271" max="500" width="6.92578125" style="2" customWidth="1"/>
    <col min="501" max="501" width="19.35546875" style="2" customWidth="1"/>
    <col min="502" max="502" width="4.7109375" style="2" bestFit="1" customWidth="1"/>
    <col min="503" max="512" width="4.5703125" style="2"/>
    <col min="513" max="513" width="9.92578125" style="2" customWidth="1"/>
    <col min="514" max="514" width="16.35546875" style="2" customWidth="1"/>
    <col min="515" max="516" width="13.5" style="2" customWidth="1"/>
    <col min="517" max="518" width="20.28515625" style="2" customWidth="1"/>
    <col min="519" max="519" width="20.7109375" style="2" customWidth="1"/>
    <col min="520" max="520" width="12.92578125" style="2" customWidth="1"/>
    <col min="521" max="521" width="11.35546875" style="2" customWidth="1"/>
    <col min="522" max="522" width="7.42578125" style="2" customWidth="1"/>
    <col min="523" max="523" width="13.0703125" style="2" customWidth="1"/>
    <col min="524" max="524" width="9.78515625" style="2" customWidth="1"/>
    <col min="525" max="525" width="7.5" style="2" customWidth="1"/>
    <col min="526" max="526" width="12.2109375" style="2" customWidth="1"/>
    <col min="527" max="756" width="6.92578125" style="2" customWidth="1"/>
    <col min="757" max="757" width="19.35546875" style="2" customWidth="1"/>
    <col min="758" max="758" width="4.7109375" style="2" bestFit="1" customWidth="1"/>
    <col min="759" max="768" width="4.5703125" style="2"/>
    <col min="769" max="769" width="9.92578125" style="2" customWidth="1"/>
    <col min="770" max="770" width="16.35546875" style="2" customWidth="1"/>
    <col min="771" max="772" width="13.5" style="2" customWidth="1"/>
    <col min="773" max="774" width="20.28515625" style="2" customWidth="1"/>
    <col min="775" max="775" width="20.7109375" style="2" customWidth="1"/>
    <col min="776" max="776" width="12.92578125" style="2" customWidth="1"/>
    <col min="777" max="777" width="11.35546875" style="2" customWidth="1"/>
    <col min="778" max="778" width="7.42578125" style="2" customWidth="1"/>
    <col min="779" max="779" width="13.0703125" style="2" customWidth="1"/>
    <col min="780" max="780" width="9.78515625" style="2" customWidth="1"/>
    <col min="781" max="781" width="7.5" style="2" customWidth="1"/>
    <col min="782" max="782" width="12.2109375" style="2" customWidth="1"/>
    <col min="783" max="1012" width="6.92578125" style="2" customWidth="1"/>
    <col min="1013" max="1013" width="19.35546875" style="2" customWidth="1"/>
    <col min="1014" max="1014" width="4.7109375" style="2" bestFit="1" customWidth="1"/>
    <col min="1015" max="1024" width="4.5703125" style="2"/>
    <col min="1025" max="1025" width="9.92578125" style="2" customWidth="1"/>
    <col min="1026" max="1026" width="16.35546875" style="2" customWidth="1"/>
    <col min="1027" max="1028" width="13.5" style="2" customWidth="1"/>
    <col min="1029" max="1030" width="20.28515625" style="2" customWidth="1"/>
    <col min="1031" max="1031" width="20.7109375" style="2" customWidth="1"/>
    <col min="1032" max="1032" width="12.92578125" style="2" customWidth="1"/>
    <col min="1033" max="1033" width="11.35546875" style="2" customWidth="1"/>
    <col min="1034" max="1034" width="7.42578125" style="2" customWidth="1"/>
    <col min="1035" max="1035" width="13.0703125" style="2" customWidth="1"/>
    <col min="1036" max="1036" width="9.78515625" style="2" customWidth="1"/>
    <col min="1037" max="1037" width="7.5" style="2" customWidth="1"/>
    <col min="1038" max="1038" width="12.2109375" style="2" customWidth="1"/>
    <col min="1039" max="1268" width="6.92578125" style="2" customWidth="1"/>
    <col min="1269" max="1269" width="19.35546875" style="2" customWidth="1"/>
    <col min="1270" max="1270" width="4.7109375" style="2" bestFit="1" customWidth="1"/>
    <col min="1271" max="1280" width="4.5703125" style="2"/>
    <col min="1281" max="1281" width="9.92578125" style="2" customWidth="1"/>
    <col min="1282" max="1282" width="16.35546875" style="2" customWidth="1"/>
    <col min="1283" max="1284" width="13.5" style="2" customWidth="1"/>
    <col min="1285" max="1286" width="20.28515625" style="2" customWidth="1"/>
    <col min="1287" max="1287" width="20.7109375" style="2" customWidth="1"/>
    <col min="1288" max="1288" width="12.92578125" style="2" customWidth="1"/>
    <col min="1289" max="1289" width="11.35546875" style="2" customWidth="1"/>
    <col min="1290" max="1290" width="7.42578125" style="2" customWidth="1"/>
    <col min="1291" max="1291" width="13.0703125" style="2" customWidth="1"/>
    <col min="1292" max="1292" width="9.78515625" style="2" customWidth="1"/>
    <col min="1293" max="1293" width="7.5" style="2" customWidth="1"/>
    <col min="1294" max="1294" width="12.2109375" style="2" customWidth="1"/>
    <col min="1295" max="1524" width="6.92578125" style="2" customWidth="1"/>
    <col min="1525" max="1525" width="19.35546875" style="2" customWidth="1"/>
    <col min="1526" max="1526" width="4.7109375" style="2" bestFit="1" customWidth="1"/>
    <col min="1527" max="1536" width="4.5703125" style="2"/>
    <col min="1537" max="1537" width="9.92578125" style="2" customWidth="1"/>
    <col min="1538" max="1538" width="16.35546875" style="2" customWidth="1"/>
    <col min="1539" max="1540" width="13.5" style="2" customWidth="1"/>
    <col min="1541" max="1542" width="20.28515625" style="2" customWidth="1"/>
    <col min="1543" max="1543" width="20.7109375" style="2" customWidth="1"/>
    <col min="1544" max="1544" width="12.92578125" style="2" customWidth="1"/>
    <col min="1545" max="1545" width="11.35546875" style="2" customWidth="1"/>
    <col min="1546" max="1546" width="7.42578125" style="2" customWidth="1"/>
    <col min="1547" max="1547" width="13.0703125" style="2" customWidth="1"/>
    <col min="1548" max="1548" width="9.78515625" style="2" customWidth="1"/>
    <col min="1549" max="1549" width="7.5" style="2" customWidth="1"/>
    <col min="1550" max="1550" width="12.2109375" style="2" customWidth="1"/>
    <col min="1551" max="1780" width="6.92578125" style="2" customWidth="1"/>
    <col min="1781" max="1781" width="19.35546875" style="2" customWidth="1"/>
    <col min="1782" max="1782" width="4.7109375" style="2" bestFit="1" customWidth="1"/>
    <col min="1783" max="1792" width="4.5703125" style="2"/>
    <col min="1793" max="1793" width="9.92578125" style="2" customWidth="1"/>
    <col min="1794" max="1794" width="16.35546875" style="2" customWidth="1"/>
    <col min="1795" max="1796" width="13.5" style="2" customWidth="1"/>
    <col min="1797" max="1798" width="20.28515625" style="2" customWidth="1"/>
    <col min="1799" max="1799" width="20.7109375" style="2" customWidth="1"/>
    <col min="1800" max="1800" width="12.92578125" style="2" customWidth="1"/>
    <col min="1801" max="1801" width="11.35546875" style="2" customWidth="1"/>
    <col min="1802" max="1802" width="7.42578125" style="2" customWidth="1"/>
    <col min="1803" max="1803" width="13.0703125" style="2" customWidth="1"/>
    <col min="1804" max="1804" width="9.78515625" style="2" customWidth="1"/>
    <col min="1805" max="1805" width="7.5" style="2" customWidth="1"/>
    <col min="1806" max="1806" width="12.2109375" style="2" customWidth="1"/>
    <col min="1807" max="2036" width="6.92578125" style="2" customWidth="1"/>
    <col min="2037" max="2037" width="19.35546875" style="2" customWidth="1"/>
    <col min="2038" max="2038" width="4.7109375" style="2" bestFit="1" customWidth="1"/>
    <col min="2039" max="2048" width="4.5703125" style="2"/>
    <col min="2049" max="2049" width="9.92578125" style="2" customWidth="1"/>
    <col min="2050" max="2050" width="16.35546875" style="2" customWidth="1"/>
    <col min="2051" max="2052" width="13.5" style="2" customWidth="1"/>
    <col min="2053" max="2054" width="20.28515625" style="2" customWidth="1"/>
    <col min="2055" max="2055" width="20.7109375" style="2" customWidth="1"/>
    <col min="2056" max="2056" width="12.92578125" style="2" customWidth="1"/>
    <col min="2057" max="2057" width="11.35546875" style="2" customWidth="1"/>
    <col min="2058" max="2058" width="7.42578125" style="2" customWidth="1"/>
    <col min="2059" max="2059" width="13.0703125" style="2" customWidth="1"/>
    <col min="2060" max="2060" width="9.78515625" style="2" customWidth="1"/>
    <col min="2061" max="2061" width="7.5" style="2" customWidth="1"/>
    <col min="2062" max="2062" width="12.2109375" style="2" customWidth="1"/>
    <col min="2063" max="2292" width="6.92578125" style="2" customWidth="1"/>
    <col min="2293" max="2293" width="19.35546875" style="2" customWidth="1"/>
    <col min="2294" max="2294" width="4.7109375" style="2" bestFit="1" customWidth="1"/>
    <col min="2295" max="2304" width="4.5703125" style="2"/>
    <col min="2305" max="2305" width="9.92578125" style="2" customWidth="1"/>
    <col min="2306" max="2306" width="16.35546875" style="2" customWidth="1"/>
    <col min="2307" max="2308" width="13.5" style="2" customWidth="1"/>
    <col min="2309" max="2310" width="20.28515625" style="2" customWidth="1"/>
    <col min="2311" max="2311" width="20.7109375" style="2" customWidth="1"/>
    <col min="2312" max="2312" width="12.92578125" style="2" customWidth="1"/>
    <col min="2313" max="2313" width="11.35546875" style="2" customWidth="1"/>
    <col min="2314" max="2314" width="7.42578125" style="2" customWidth="1"/>
    <col min="2315" max="2315" width="13.0703125" style="2" customWidth="1"/>
    <col min="2316" max="2316" width="9.78515625" style="2" customWidth="1"/>
    <col min="2317" max="2317" width="7.5" style="2" customWidth="1"/>
    <col min="2318" max="2318" width="12.2109375" style="2" customWidth="1"/>
    <col min="2319" max="2548" width="6.92578125" style="2" customWidth="1"/>
    <col min="2549" max="2549" width="19.35546875" style="2" customWidth="1"/>
    <col min="2550" max="2550" width="4.7109375" style="2" bestFit="1" customWidth="1"/>
    <col min="2551" max="2560" width="4.5703125" style="2"/>
    <col min="2561" max="2561" width="9.92578125" style="2" customWidth="1"/>
    <col min="2562" max="2562" width="16.35546875" style="2" customWidth="1"/>
    <col min="2563" max="2564" width="13.5" style="2" customWidth="1"/>
    <col min="2565" max="2566" width="20.28515625" style="2" customWidth="1"/>
    <col min="2567" max="2567" width="20.7109375" style="2" customWidth="1"/>
    <col min="2568" max="2568" width="12.92578125" style="2" customWidth="1"/>
    <col min="2569" max="2569" width="11.35546875" style="2" customWidth="1"/>
    <col min="2570" max="2570" width="7.42578125" style="2" customWidth="1"/>
    <col min="2571" max="2571" width="13.0703125" style="2" customWidth="1"/>
    <col min="2572" max="2572" width="9.78515625" style="2" customWidth="1"/>
    <col min="2573" max="2573" width="7.5" style="2" customWidth="1"/>
    <col min="2574" max="2574" width="12.2109375" style="2" customWidth="1"/>
    <col min="2575" max="2804" width="6.92578125" style="2" customWidth="1"/>
    <col min="2805" max="2805" width="19.35546875" style="2" customWidth="1"/>
    <col min="2806" max="2806" width="4.7109375" style="2" bestFit="1" customWidth="1"/>
    <col min="2807" max="2816" width="4.5703125" style="2"/>
    <col min="2817" max="2817" width="9.92578125" style="2" customWidth="1"/>
    <col min="2818" max="2818" width="16.35546875" style="2" customWidth="1"/>
    <col min="2819" max="2820" width="13.5" style="2" customWidth="1"/>
    <col min="2821" max="2822" width="20.28515625" style="2" customWidth="1"/>
    <col min="2823" max="2823" width="20.7109375" style="2" customWidth="1"/>
    <col min="2824" max="2824" width="12.92578125" style="2" customWidth="1"/>
    <col min="2825" max="2825" width="11.35546875" style="2" customWidth="1"/>
    <col min="2826" max="2826" width="7.42578125" style="2" customWidth="1"/>
    <col min="2827" max="2827" width="13.0703125" style="2" customWidth="1"/>
    <col min="2828" max="2828" width="9.78515625" style="2" customWidth="1"/>
    <col min="2829" max="2829" width="7.5" style="2" customWidth="1"/>
    <col min="2830" max="2830" width="12.2109375" style="2" customWidth="1"/>
    <col min="2831" max="3060" width="6.92578125" style="2" customWidth="1"/>
    <col min="3061" max="3061" width="19.35546875" style="2" customWidth="1"/>
    <col min="3062" max="3062" width="4.7109375" style="2" bestFit="1" customWidth="1"/>
    <col min="3063" max="3072" width="4.5703125" style="2"/>
    <col min="3073" max="3073" width="9.92578125" style="2" customWidth="1"/>
    <col min="3074" max="3074" width="16.35546875" style="2" customWidth="1"/>
    <col min="3075" max="3076" width="13.5" style="2" customWidth="1"/>
    <col min="3077" max="3078" width="20.28515625" style="2" customWidth="1"/>
    <col min="3079" max="3079" width="20.7109375" style="2" customWidth="1"/>
    <col min="3080" max="3080" width="12.92578125" style="2" customWidth="1"/>
    <col min="3081" max="3081" width="11.35546875" style="2" customWidth="1"/>
    <col min="3082" max="3082" width="7.42578125" style="2" customWidth="1"/>
    <col min="3083" max="3083" width="13.0703125" style="2" customWidth="1"/>
    <col min="3084" max="3084" width="9.78515625" style="2" customWidth="1"/>
    <col min="3085" max="3085" width="7.5" style="2" customWidth="1"/>
    <col min="3086" max="3086" width="12.2109375" style="2" customWidth="1"/>
    <col min="3087" max="3316" width="6.92578125" style="2" customWidth="1"/>
    <col min="3317" max="3317" width="19.35546875" style="2" customWidth="1"/>
    <col min="3318" max="3318" width="4.7109375" style="2" bestFit="1" customWidth="1"/>
    <col min="3319" max="3328" width="4.5703125" style="2"/>
    <col min="3329" max="3329" width="9.92578125" style="2" customWidth="1"/>
    <col min="3330" max="3330" width="16.35546875" style="2" customWidth="1"/>
    <col min="3331" max="3332" width="13.5" style="2" customWidth="1"/>
    <col min="3333" max="3334" width="20.28515625" style="2" customWidth="1"/>
    <col min="3335" max="3335" width="20.7109375" style="2" customWidth="1"/>
    <col min="3336" max="3336" width="12.92578125" style="2" customWidth="1"/>
    <col min="3337" max="3337" width="11.35546875" style="2" customWidth="1"/>
    <col min="3338" max="3338" width="7.42578125" style="2" customWidth="1"/>
    <col min="3339" max="3339" width="13.0703125" style="2" customWidth="1"/>
    <col min="3340" max="3340" width="9.78515625" style="2" customWidth="1"/>
    <col min="3341" max="3341" width="7.5" style="2" customWidth="1"/>
    <col min="3342" max="3342" width="12.2109375" style="2" customWidth="1"/>
    <col min="3343" max="3572" width="6.92578125" style="2" customWidth="1"/>
    <col min="3573" max="3573" width="19.35546875" style="2" customWidth="1"/>
    <col min="3574" max="3574" width="4.7109375" style="2" bestFit="1" customWidth="1"/>
    <col min="3575" max="3584" width="4.5703125" style="2"/>
    <col min="3585" max="3585" width="9.92578125" style="2" customWidth="1"/>
    <col min="3586" max="3586" width="16.35546875" style="2" customWidth="1"/>
    <col min="3587" max="3588" width="13.5" style="2" customWidth="1"/>
    <col min="3589" max="3590" width="20.28515625" style="2" customWidth="1"/>
    <col min="3591" max="3591" width="20.7109375" style="2" customWidth="1"/>
    <col min="3592" max="3592" width="12.92578125" style="2" customWidth="1"/>
    <col min="3593" max="3593" width="11.35546875" style="2" customWidth="1"/>
    <col min="3594" max="3594" width="7.42578125" style="2" customWidth="1"/>
    <col min="3595" max="3595" width="13.0703125" style="2" customWidth="1"/>
    <col min="3596" max="3596" width="9.78515625" style="2" customWidth="1"/>
    <col min="3597" max="3597" width="7.5" style="2" customWidth="1"/>
    <col min="3598" max="3598" width="12.2109375" style="2" customWidth="1"/>
    <col min="3599" max="3828" width="6.92578125" style="2" customWidth="1"/>
    <col min="3829" max="3829" width="19.35546875" style="2" customWidth="1"/>
    <col min="3830" max="3830" width="4.7109375" style="2" bestFit="1" customWidth="1"/>
    <col min="3831" max="3840" width="4.5703125" style="2"/>
    <col min="3841" max="3841" width="9.92578125" style="2" customWidth="1"/>
    <col min="3842" max="3842" width="16.35546875" style="2" customWidth="1"/>
    <col min="3843" max="3844" width="13.5" style="2" customWidth="1"/>
    <col min="3845" max="3846" width="20.28515625" style="2" customWidth="1"/>
    <col min="3847" max="3847" width="20.7109375" style="2" customWidth="1"/>
    <col min="3848" max="3848" width="12.92578125" style="2" customWidth="1"/>
    <col min="3849" max="3849" width="11.35546875" style="2" customWidth="1"/>
    <col min="3850" max="3850" width="7.42578125" style="2" customWidth="1"/>
    <col min="3851" max="3851" width="13.0703125" style="2" customWidth="1"/>
    <col min="3852" max="3852" width="9.78515625" style="2" customWidth="1"/>
    <col min="3853" max="3853" width="7.5" style="2" customWidth="1"/>
    <col min="3854" max="3854" width="12.2109375" style="2" customWidth="1"/>
    <col min="3855" max="4084" width="6.92578125" style="2" customWidth="1"/>
    <col min="4085" max="4085" width="19.35546875" style="2" customWidth="1"/>
    <col min="4086" max="4086" width="4.7109375" style="2" bestFit="1" customWidth="1"/>
    <col min="4087" max="4096" width="4.5703125" style="2"/>
    <col min="4097" max="4097" width="9.92578125" style="2" customWidth="1"/>
    <col min="4098" max="4098" width="16.35546875" style="2" customWidth="1"/>
    <col min="4099" max="4100" width="13.5" style="2" customWidth="1"/>
    <col min="4101" max="4102" width="20.28515625" style="2" customWidth="1"/>
    <col min="4103" max="4103" width="20.7109375" style="2" customWidth="1"/>
    <col min="4104" max="4104" width="12.92578125" style="2" customWidth="1"/>
    <col min="4105" max="4105" width="11.35546875" style="2" customWidth="1"/>
    <col min="4106" max="4106" width="7.42578125" style="2" customWidth="1"/>
    <col min="4107" max="4107" width="13.0703125" style="2" customWidth="1"/>
    <col min="4108" max="4108" width="9.78515625" style="2" customWidth="1"/>
    <col min="4109" max="4109" width="7.5" style="2" customWidth="1"/>
    <col min="4110" max="4110" width="12.2109375" style="2" customWidth="1"/>
    <col min="4111" max="4340" width="6.92578125" style="2" customWidth="1"/>
    <col min="4341" max="4341" width="19.35546875" style="2" customWidth="1"/>
    <col min="4342" max="4342" width="4.7109375" style="2" bestFit="1" customWidth="1"/>
    <col min="4343" max="4352" width="4.5703125" style="2"/>
    <col min="4353" max="4353" width="9.92578125" style="2" customWidth="1"/>
    <col min="4354" max="4354" width="16.35546875" style="2" customWidth="1"/>
    <col min="4355" max="4356" width="13.5" style="2" customWidth="1"/>
    <col min="4357" max="4358" width="20.28515625" style="2" customWidth="1"/>
    <col min="4359" max="4359" width="20.7109375" style="2" customWidth="1"/>
    <col min="4360" max="4360" width="12.92578125" style="2" customWidth="1"/>
    <col min="4361" max="4361" width="11.35546875" style="2" customWidth="1"/>
    <col min="4362" max="4362" width="7.42578125" style="2" customWidth="1"/>
    <col min="4363" max="4363" width="13.0703125" style="2" customWidth="1"/>
    <col min="4364" max="4364" width="9.78515625" style="2" customWidth="1"/>
    <col min="4365" max="4365" width="7.5" style="2" customWidth="1"/>
    <col min="4366" max="4366" width="12.2109375" style="2" customWidth="1"/>
    <col min="4367" max="4596" width="6.92578125" style="2" customWidth="1"/>
    <col min="4597" max="4597" width="19.35546875" style="2" customWidth="1"/>
    <col min="4598" max="4598" width="4.7109375" style="2" bestFit="1" customWidth="1"/>
    <col min="4599" max="4608" width="4.5703125" style="2"/>
    <col min="4609" max="4609" width="9.92578125" style="2" customWidth="1"/>
    <col min="4610" max="4610" width="16.35546875" style="2" customWidth="1"/>
    <col min="4611" max="4612" width="13.5" style="2" customWidth="1"/>
    <col min="4613" max="4614" width="20.28515625" style="2" customWidth="1"/>
    <col min="4615" max="4615" width="20.7109375" style="2" customWidth="1"/>
    <col min="4616" max="4616" width="12.92578125" style="2" customWidth="1"/>
    <col min="4617" max="4617" width="11.35546875" style="2" customWidth="1"/>
    <col min="4618" max="4618" width="7.42578125" style="2" customWidth="1"/>
    <col min="4619" max="4619" width="13.0703125" style="2" customWidth="1"/>
    <col min="4620" max="4620" width="9.78515625" style="2" customWidth="1"/>
    <col min="4621" max="4621" width="7.5" style="2" customWidth="1"/>
    <col min="4622" max="4622" width="12.2109375" style="2" customWidth="1"/>
    <col min="4623" max="4852" width="6.92578125" style="2" customWidth="1"/>
    <col min="4853" max="4853" width="19.35546875" style="2" customWidth="1"/>
    <col min="4854" max="4854" width="4.7109375" style="2" bestFit="1" customWidth="1"/>
    <col min="4855" max="4864" width="4.5703125" style="2"/>
    <col min="4865" max="4865" width="9.92578125" style="2" customWidth="1"/>
    <col min="4866" max="4866" width="16.35546875" style="2" customWidth="1"/>
    <col min="4867" max="4868" width="13.5" style="2" customWidth="1"/>
    <col min="4869" max="4870" width="20.28515625" style="2" customWidth="1"/>
    <col min="4871" max="4871" width="20.7109375" style="2" customWidth="1"/>
    <col min="4872" max="4872" width="12.92578125" style="2" customWidth="1"/>
    <col min="4873" max="4873" width="11.35546875" style="2" customWidth="1"/>
    <col min="4874" max="4874" width="7.42578125" style="2" customWidth="1"/>
    <col min="4875" max="4875" width="13.0703125" style="2" customWidth="1"/>
    <col min="4876" max="4876" width="9.78515625" style="2" customWidth="1"/>
    <col min="4877" max="4877" width="7.5" style="2" customWidth="1"/>
    <col min="4878" max="4878" width="12.2109375" style="2" customWidth="1"/>
    <col min="4879" max="5108" width="6.92578125" style="2" customWidth="1"/>
    <col min="5109" max="5109" width="19.35546875" style="2" customWidth="1"/>
    <col min="5110" max="5110" width="4.7109375" style="2" bestFit="1" customWidth="1"/>
    <col min="5111" max="5120" width="4.5703125" style="2"/>
    <col min="5121" max="5121" width="9.92578125" style="2" customWidth="1"/>
    <col min="5122" max="5122" width="16.35546875" style="2" customWidth="1"/>
    <col min="5123" max="5124" width="13.5" style="2" customWidth="1"/>
    <col min="5125" max="5126" width="20.28515625" style="2" customWidth="1"/>
    <col min="5127" max="5127" width="20.7109375" style="2" customWidth="1"/>
    <col min="5128" max="5128" width="12.92578125" style="2" customWidth="1"/>
    <col min="5129" max="5129" width="11.35546875" style="2" customWidth="1"/>
    <col min="5130" max="5130" width="7.42578125" style="2" customWidth="1"/>
    <col min="5131" max="5131" width="13.0703125" style="2" customWidth="1"/>
    <col min="5132" max="5132" width="9.78515625" style="2" customWidth="1"/>
    <col min="5133" max="5133" width="7.5" style="2" customWidth="1"/>
    <col min="5134" max="5134" width="12.2109375" style="2" customWidth="1"/>
    <col min="5135" max="5364" width="6.92578125" style="2" customWidth="1"/>
    <col min="5365" max="5365" width="19.35546875" style="2" customWidth="1"/>
    <col min="5366" max="5366" width="4.7109375" style="2" bestFit="1" customWidth="1"/>
    <col min="5367" max="5376" width="4.5703125" style="2"/>
    <col min="5377" max="5377" width="9.92578125" style="2" customWidth="1"/>
    <col min="5378" max="5378" width="16.35546875" style="2" customWidth="1"/>
    <col min="5379" max="5380" width="13.5" style="2" customWidth="1"/>
    <col min="5381" max="5382" width="20.28515625" style="2" customWidth="1"/>
    <col min="5383" max="5383" width="20.7109375" style="2" customWidth="1"/>
    <col min="5384" max="5384" width="12.92578125" style="2" customWidth="1"/>
    <col min="5385" max="5385" width="11.35546875" style="2" customWidth="1"/>
    <col min="5386" max="5386" width="7.42578125" style="2" customWidth="1"/>
    <col min="5387" max="5387" width="13.0703125" style="2" customWidth="1"/>
    <col min="5388" max="5388" width="9.78515625" style="2" customWidth="1"/>
    <col min="5389" max="5389" width="7.5" style="2" customWidth="1"/>
    <col min="5390" max="5390" width="12.2109375" style="2" customWidth="1"/>
    <col min="5391" max="5620" width="6.92578125" style="2" customWidth="1"/>
    <col min="5621" max="5621" width="19.35546875" style="2" customWidth="1"/>
    <col min="5622" max="5622" width="4.7109375" style="2" bestFit="1" customWidth="1"/>
    <col min="5623" max="5632" width="4.5703125" style="2"/>
    <col min="5633" max="5633" width="9.92578125" style="2" customWidth="1"/>
    <col min="5634" max="5634" width="16.35546875" style="2" customWidth="1"/>
    <col min="5635" max="5636" width="13.5" style="2" customWidth="1"/>
    <col min="5637" max="5638" width="20.28515625" style="2" customWidth="1"/>
    <col min="5639" max="5639" width="20.7109375" style="2" customWidth="1"/>
    <col min="5640" max="5640" width="12.92578125" style="2" customWidth="1"/>
    <col min="5641" max="5641" width="11.35546875" style="2" customWidth="1"/>
    <col min="5642" max="5642" width="7.42578125" style="2" customWidth="1"/>
    <col min="5643" max="5643" width="13.0703125" style="2" customWidth="1"/>
    <col min="5644" max="5644" width="9.78515625" style="2" customWidth="1"/>
    <col min="5645" max="5645" width="7.5" style="2" customWidth="1"/>
    <col min="5646" max="5646" width="12.2109375" style="2" customWidth="1"/>
    <col min="5647" max="5876" width="6.92578125" style="2" customWidth="1"/>
    <col min="5877" max="5877" width="19.35546875" style="2" customWidth="1"/>
    <col min="5878" max="5878" width="4.7109375" style="2" bestFit="1" customWidth="1"/>
    <col min="5879" max="5888" width="4.5703125" style="2"/>
    <col min="5889" max="5889" width="9.92578125" style="2" customWidth="1"/>
    <col min="5890" max="5890" width="16.35546875" style="2" customWidth="1"/>
    <col min="5891" max="5892" width="13.5" style="2" customWidth="1"/>
    <col min="5893" max="5894" width="20.28515625" style="2" customWidth="1"/>
    <col min="5895" max="5895" width="20.7109375" style="2" customWidth="1"/>
    <col min="5896" max="5896" width="12.92578125" style="2" customWidth="1"/>
    <col min="5897" max="5897" width="11.35546875" style="2" customWidth="1"/>
    <col min="5898" max="5898" width="7.42578125" style="2" customWidth="1"/>
    <col min="5899" max="5899" width="13.0703125" style="2" customWidth="1"/>
    <col min="5900" max="5900" width="9.78515625" style="2" customWidth="1"/>
    <col min="5901" max="5901" width="7.5" style="2" customWidth="1"/>
    <col min="5902" max="5902" width="12.2109375" style="2" customWidth="1"/>
    <col min="5903" max="6132" width="6.92578125" style="2" customWidth="1"/>
    <col min="6133" max="6133" width="19.35546875" style="2" customWidth="1"/>
    <col min="6134" max="6134" width="4.7109375" style="2" bestFit="1" customWidth="1"/>
    <col min="6135" max="6144" width="4.5703125" style="2"/>
    <col min="6145" max="6145" width="9.92578125" style="2" customWidth="1"/>
    <col min="6146" max="6146" width="16.35546875" style="2" customWidth="1"/>
    <col min="6147" max="6148" width="13.5" style="2" customWidth="1"/>
    <col min="6149" max="6150" width="20.28515625" style="2" customWidth="1"/>
    <col min="6151" max="6151" width="20.7109375" style="2" customWidth="1"/>
    <col min="6152" max="6152" width="12.92578125" style="2" customWidth="1"/>
    <col min="6153" max="6153" width="11.35546875" style="2" customWidth="1"/>
    <col min="6154" max="6154" width="7.42578125" style="2" customWidth="1"/>
    <col min="6155" max="6155" width="13.0703125" style="2" customWidth="1"/>
    <col min="6156" max="6156" width="9.78515625" style="2" customWidth="1"/>
    <col min="6157" max="6157" width="7.5" style="2" customWidth="1"/>
    <col min="6158" max="6158" width="12.2109375" style="2" customWidth="1"/>
    <col min="6159" max="6388" width="6.92578125" style="2" customWidth="1"/>
    <col min="6389" max="6389" width="19.35546875" style="2" customWidth="1"/>
    <col min="6390" max="6390" width="4.7109375" style="2" bestFit="1" customWidth="1"/>
    <col min="6391" max="6400" width="4.5703125" style="2"/>
    <col min="6401" max="6401" width="9.92578125" style="2" customWidth="1"/>
    <col min="6402" max="6402" width="16.35546875" style="2" customWidth="1"/>
    <col min="6403" max="6404" width="13.5" style="2" customWidth="1"/>
    <col min="6405" max="6406" width="20.28515625" style="2" customWidth="1"/>
    <col min="6407" max="6407" width="20.7109375" style="2" customWidth="1"/>
    <col min="6408" max="6408" width="12.92578125" style="2" customWidth="1"/>
    <col min="6409" max="6409" width="11.35546875" style="2" customWidth="1"/>
    <col min="6410" max="6410" width="7.42578125" style="2" customWidth="1"/>
    <col min="6411" max="6411" width="13.0703125" style="2" customWidth="1"/>
    <col min="6412" max="6412" width="9.78515625" style="2" customWidth="1"/>
    <col min="6413" max="6413" width="7.5" style="2" customWidth="1"/>
    <col min="6414" max="6414" width="12.2109375" style="2" customWidth="1"/>
    <col min="6415" max="6644" width="6.92578125" style="2" customWidth="1"/>
    <col min="6645" max="6645" width="19.35546875" style="2" customWidth="1"/>
    <col min="6646" max="6646" width="4.7109375" style="2" bestFit="1" customWidth="1"/>
    <col min="6647" max="6656" width="4.5703125" style="2"/>
    <col min="6657" max="6657" width="9.92578125" style="2" customWidth="1"/>
    <col min="6658" max="6658" width="16.35546875" style="2" customWidth="1"/>
    <col min="6659" max="6660" width="13.5" style="2" customWidth="1"/>
    <col min="6661" max="6662" width="20.28515625" style="2" customWidth="1"/>
    <col min="6663" max="6663" width="20.7109375" style="2" customWidth="1"/>
    <col min="6664" max="6664" width="12.92578125" style="2" customWidth="1"/>
    <col min="6665" max="6665" width="11.35546875" style="2" customWidth="1"/>
    <col min="6666" max="6666" width="7.42578125" style="2" customWidth="1"/>
    <col min="6667" max="6667" width="13.0703125" style="2" customWidth="1"/>
    <col min="6668" max="6668" width="9.78515625" style="2" customWidth="1"/>
    <col min="6669" max="6669" width="7.5" style="2" customWidth="1"/>
    <col min="6670" max="6670" width="12.2109375" style="2" customWidth="1"/>
    <col min="6671" max="6900" width="6.92578125" style="2" customWidth="1"/>
    <col min="6901" max="6901" width="19.35546875" style="2" customWidth="1"/>
    <col min="6902" max="6902" width="4.7109375" style="2" bestFit="1" customWidth="1"/>
    <col min="6903" max="6912" width="4.5703125" style="2"/>
    <col min="6913" max="6913" width="9.92578125" style="2" customWidth="1"/>
    <col min="6914" max="6914" width="16.35546875" style="2" customWidth="1"/>
    <col min="6915" max="6916" width="13.5" style="2" customWidth="1"/>
    <col min="6917" max="6918" width="20.28515625" style="2" customWidth="1"/>
    <col min="6919" max="6919" width="20.7109375" style="2" customWidth="1"/>
    <col min="6920" max="6920" width="12.92578125" style="2" customWidth="1"/>
    <col min="6921" max="6921" width="11.35546875" style="2" customWidth="1"/>
    <col min="6922" max="6922" width="7.42578125" style="2" customWidth="1"/>
    <col min="6923" max="6923" width="13.0703125" style="2" customWidth="1"/>
    <col min="6924" max="6924" width="9.78515625" style="2" customWidth="1"/>
    <col min="6925" max="6925" width="7.5" style="2" customWidth="1"/>
    <col min="6926" max="6926" width="12.2109375" style="2" customWidth="1"/>
    <col min="6927" max="7156" width="6.92578125" style="2" customWidth="1"/>
    <col min="7157" max="7157" width="19.35546875" style="2" customWidth="1"/>
    <col min="7158" max="7158" width="4.7109375" style="2" bestFit="1" customWidth="1"/>
    <col min="7159" max="7168" width="4.5703125" style="2"/>
    <col min="7169" max="7169" width="9.92578125" style="2" customWidth="1"/>
    <col min="7170" max="7170" width="16.35546875" style="2" customWidth="1"/>
    <col min="7171" max="7172" width="13.5" style="2" customWidth="1"/>
    <col min="7173" max="7174" width="20.28515625" style="2" customWidth="1"/>
    <col min="7175" max="7175" width="20.7109375" style="2" customWidth="1"/>
    <col min="7176" max="7176" width="12.92578125" style="2" customWidth="1"/>
    <col min="7177" max="7177" width="11.35546875" style="2" customWidth="1"/>
    <col min="7178" max="7178" width="7.42578125" style="2" customWidth="1"/>
    <col min="7179" max="7179" width="13.0703125" style="2" customWidth="1"/>
    <col min="7180" max="7180" width="9.78515625" style="2" customWidth="1"/>
    <col min="7181" max="7181" width="7.5" style="2" customWidth="1"/>
    <col min="7182" max="7182" width="12.2109375" style="2" customWidth="1"/>
    <col min="7183" max="7412" width="6.92578125" style="2" customWidth="1"/>
    <col min="7413" max="7413" width="19.35546875" style="2" customWidth="1"/>
    <col min="7414" max="7414" width="4.7109375" style="2" bestFit="1" customWidth="1"/>
    <col min="7415" max="7424" width="4.5703125" style="2"/>
    <col min="7425" max="7425" width="9.92578125" style="2" customWidth="1"/>
    <col min="7426" max="7426" width="16.35546875" style="2" customWidth="1"/>
    <col min="7427" max="7428" width="13.5" style="2" customWidth="1"/>
    <col min="7429" max="7430" width="20.28515625" style="2" customWidth="1"/>
    <col min="7431" max="7431" width="20.7109375" style="2" customWidth="1"/>
    <col min="7432" max="7432" width="12.92578125" style="2" customWidth="1"/>
    <col min="7433" max="7433" width="11.35546875" style="2" customWidth="1"/>
    <col min="7434" max="7434" width="7.42578125" style="2" customWidth="1"/>
    <col min="7435" max="7435" width="13.0703125" style="2" customWidth="1"/>
    <col min="7436" max="7436" width="9.78515625" style="2" customWidth="1"/>
    <col min="7437" max="7437" width="7.5" style="2" customWidth="1"/>
    <col min="7438" max="7438" width="12.2109375" style="2" customWidth="1"/>
    <col min="7439" max="7668" width="6.92578125" style="2" customWidth="1"/>
    <col min="7669" max="7669" width="19.35546875" style="2" customWidth="1"/>
    <col min="7670" max="7670" width="4.7109375" style="2" bestFit="1" customWidth="1"/>
    <col min="7671" max="7680" width="4.5703125" style="2"/>
    <col min="7681" max="7681" width="9.92578125" style="2" customWidth="1"/>
    <col min="7682" max="7682" width="16.35546875" style="2" customWidth="1"/>
    <col min="7683" max="7684" width="13.5" style="2" customWidth="1"/>
    <col min="7685" max="7686" width="20.28515625" style="2" customWidth="1"/>
    <col min="7687" max="7687" width="20.7109375" style="2" customWidth="1"/>
    <col min="7688" max="7688" width="12.92578125" style="2" customWidth="1"/>
    <col min="7689" max="7689" width="11.35546875" style="2" customWidth="1"/>
    <col min="7690" max="7690" width="7.42578125" style="2" customWidth="1"/>
    <col min="7691" max="7691" width="13.0703125" style="2" customWidth="1"/>
    <col min="7692" max="7692" width="9.78515625" style="2" customWidth="1"/>
    <col min="7693" max="7693" width="7.5" style="2" customWidth="1"/>
    <col min="7694" max="7694" width="12.2109375" style="2" customWidth="1"/>
    <col min="7695" max="7924" width="6.92578125" style="2" customWidth="1"/>
    <col min="7925" max="7925" width="19.35546875" style="2" customWidth="1"/>
    <col min="7926" max="7926" width="4.7109375" style="2" bestFit="1" customWidth="1"/>
    <col min="7927" max="7936" width="4.5703125" style="2"/>
    <col min="7937" max="7937" width="9.92578125" style="2" customWidth="1"/>
    <col min="7938" max="7938" width="16.35546875" style="2" customWidth="1"/>
    <col min="7939" max="7940" width="13.5" style="2" customWidth="1"/>
    <col min="7941" max="7942" width="20.28515625" style="2" customWidth="1"/>
    <col min="7943" max="7943" width="20.7109375" style="2" customWidth="1"/>
    <col min="7944" max="7944" width="12.92578125" style="2" customWidth="1"/>
    <col min="7945" max="7945" width="11.35546875" style="2" customWidth="1"/>
    <col min="7946" max="7946" width="7.42578125" style="2" customWidth="1"/>
    <col min="7947" max="7947" width="13.0703125" style="2" customWidth="1"/>
    <col min="7948" max="7948" width="9.78515625" style="2" customWidth="1"/>
    <col min="7949" max="7949" width="7.5" style="2" customWidth="1"/>
    <col min="7950" max="7950" width="12.2109375" style="2" customWidth="1"/>
    <col min="7951" max="8180" width="6.92578125" style="2" customWidth="1"/>
    <col min="8181" max="8181" width="19.35546875" style="2" customWidth="1"/>
    <col min="8182" max="8182" width="4.7109375" style="2" bestFit="1" customWidth="1"/>
    <col min="8183" max="8192" width="4.5703125" style="2"/>
    <col min="8193" max="8193" width="9.92578125" style="2" customWidth="1"/>
    <col min="8194" max="8194" width="16.35546875" style="2" customWidth="1"/>
    <col min="8195" max="8196" width="13.5" style="2" customWidth="1"/>
    <col min="8197" max="8198" width="20.28515625" style="2" customWidth="1"/>
    <col min="8199" max="8199" width="20.7109375" style="2" customWidth="1"/>
    <col min="8200" max="8200" width="12.92578125" style="2" customWidth="1"/>
    <col min="8201" max="8201" width="11.35546875" style="2" customWidth="1"/>
    <col min="8202" max="8202" width="7.42578125" style="2" customWidth="1"/>
    <col min="8203" max="8203" width="13.0703125" style="2" customWidth="1"/>
    <col min="8204" max="8204" width="9.78515625" style="2" customWidth="1"/>
    <col min="8205" max="8205" width="7.5" style="2" customWidth="1"/>
    <col min="8206" max="8206" width="12.2109375" style="2" customWidth="1"/>
    <col min="8207" max="8436" width="6.92578125" style="2" customWidth="1"/>
    <col min="8437" max="8437" width="19.35546875" style="2" customWidth="1"/>
    <col min="8438" max="8438" width="4.7109375" style="2" bestFit="1" customWidth="1"/>
    <col min="8439" max="8448" width="4.5703125" style="2"/>
    <col min="8449" max="8449" width="9.92578125" style="2" customWidth="1"/>
    <col min="8450" max="8450" width="16.35546875" style="2" customWidth="1"/>
    <col min="8451" max="8452" width="13.5" style="2" customWidth="1"/>
    <col min="8453" max="8454" width="20.28515625" style="2" customWidth="1"/>
    <col min="8455" max="8455" width="20.7109375" style="2" customWidth="1"/>
    <col min="8456" max="8456" width="12.92578125" style="2" customWidth="1"/>
    <col min="8457" max="8457" width="11.35546875" style="2" customWidth="1"/>
    <col min="8458" max="8458" width="7.42578125" style="2" customWidth="1"/>
    <col min="8459" max="8459" width="13.0703125" style="2" customWidth="1"/>
    <col min="8460" max="8460" width="9.78515625" style="2" customWidth="1"/>
    <col min="8461" max="8461" width="7.5" style="2" customWidth="1"/>
    <col min="8462" max="8462" width="12.2109375" style="2" customWidth="1"/>
    <col min="8463" max="8692" width="6.92578125" style="2" customWidth="1"/>
    <col min="8693" max="8693" width="19.35546875" style="2" customWidth="1"/>
    <col min="8694" max="8694" width="4.7109375" style="2" bestFit="1" customWidth="1"/>
    <col min="8695" max="8704" width="4.5703125" style="2"/>
    <col min="8705" max="8705" width="9.92578125" style="2" customWidth="1"/>
    <col min="8706" max="8706" width="16.35546875" style="2" customWidth="1"/>
    <col min="8707" max="8708" width="13.5" style="2" customWidth="1"/>
    <col min="8709" max="8710" width="20.28515625" style="2" customWidth="1"/>
    <col min="8711" max="8711" width="20.7109375" style="2" customWidth="1"/>
    <col min="8712" max="8712" width="12.92578125" style="2" customWidth="1"/>
    <col min="8713" max="8713" width="11.35546875" style="2" customWidth="1"/>
    <col min="8714" max="8714" width="7.42578125" style="2" customWidth="1"/>
    <col min="8715" max="8715" width="13.0703125" style="2" customWidth="1"/>
    <col min="8716" max="8716" width="9.78515625" style="2" customWidth="1"/>
    <col min="8717" max="8717" width="7.5" style="2" customWidth="1"/>
    <col min="8718" max="8718" width="12.2109375" style="2" customWidth="1"/>
    <col min="8719" max="8948" width="6.92578125" style="2" customWidth="1"/>
    <col min="8949" max="8949" width="19.35546875" style="2" customWidth="1"/>
    <col min="8950" max="8950" width="4.7109375" style="2" bestFit="1" customWidth="1"/>
    <col min="8951" max="8960" width="4.5703125" style="2"/>
    <col min="8961" max="8961" width="9.92578125" style="2" customWidth="1"/>
    <col min="8962" max="8962" width="16.35546875" style="2" customWidth="1"/>
    <col min="8963" max="8964" width="13.5" style="2" customWidth="1"/>
    <col min="8965" max="8966" width="20.28515625" style="2" customWidth="1"/>
    <col min="8967" max="8967" width="20.7109375" style="2" customWidth="1"/>
    <col min="8968" max="8968" width="12.92578125" style="2" customWidth="1"/>
    <col min="8969" max="8969" width="11.35546875" style="2" customWidth="1"/>
    <col min="8970" max="8970" width="7.42578125" style="2" customWidth="1"/>
    <col min="8971" max="8971" width="13.0703125" style="2" customWidth="1"/>
    <col min="8972" max="8972" width="9.78515625" style="2" customWidth="1"/>
    <col min="8973" max="8973" width="7.5" style="2" customWidth="1"/>
    <col min="8974" max="8974" width="12.2109375" style="2" customWidth="1"/>
    <col min="8975" max="9204" width="6.92578125" style="2" customWidth="1"/>
    <col min="9205" max="9205" width="19.35546875" style="2" customWidth="1"/>
    <col min="9206" max="9206" width="4.7109375" style="2" bestFit="1" customWidth="1"/>
    <col min="9207" max="9216" width="4.5703125" style="2"/>
    <col min="9217" max="9217" width="9.92578125" style="2" customWidth="1"/>
    <col min="9218" max="9218" width="16.35546875" style="2" customWidth="1"/>
    <col min="9219" max="9220" width="13.5" style="2" customWidth="1"/>
    <col min="9221" max="9222" width="20.28515625" style="2" customWidth="1"/>
    <col min="9223" max="9223" width="20.7109375" style="2" customWidth="1"/>
    <col min="9224" max="9224" width="12.92578125" style="2" customWidth="1"/>
    <col min="9225" max="9225" width="11.35546875" style="2" customWidth="1"/>
    <col min="9226" max="9226" width="7.42578125" style="2" customWidth="1"/>
    <col min="9227" max="9227" width="13.0703125" style="2" customWidth="1"/>
    <col min="9228" max="9228" width="9.78515625" style="2" customWidth="1"/>
    <col min="9229" max="9229" width="7.5" style="2" customWidth="1"/>
    <col min="9230" max="9230" width="12.2109375" style="2" customWidth="1"/>
    <col min="9231" max="9460" width="6.92578125" style="2" customWidth="1"/>
    <col min="9461" max="9461" width="19.35546875" style="2" customWidth="1"/>
    <col min="9462" max="9462" width="4.7109375" style="2" bestFit="1" customWidth="1"/>
    <col min="9463" max="9472" width="4.5703125" style="2"/>
    <col min="9473" max="9473" width="9.92578125" style="2" customWidth="1"/>
    <col min="9474" max="9474" width="16.35546875" style="2" customWidth="1"/>
    <col min="9475" max="9476" width="13.5" style="2" customWidth="1"/>
    <col min="9477" max="9478" width="20.28515625" style="2" customWidth="1"/>
    <col min="9479" max="9479" width="20.7109375" style="2" customWidth="1"/>
    <col min="9480" max="9480" width="12.92578125" style="2" customWidth="1"/>
    <col min="9481" max="9481" width="11.35546875" style="2" customWidth="1"/>
    <col min="9482" max="9482" width="7.42578125" style="2" customWidth="1"/>
    <col min="9483" max="9483" width="13.0703125" style="2" customWidth="1"/>
    <col min="9484" max="9484" width="9.78515625" style="2" customWidth="1"/>
    <col min="9485" max="9485" width="7.5" style="2" customWidth="1"/>
    <col min="9486" max="9486" width="12.2109375" style="2" customWidth="1"/>
    <col min="9487" max="9716" width="6.92578125" style="2" customWidth="1"/>
    <col min="9717" max="9717" width="19.35546875" style="2" customWidth="1"/>
    <col min="9718" max="9718" width="4.7109375" style="2" bestFit="1" customWidth="1"/>
    <col min="9719" max="9728" width="4.5703125" style="2"/>
    <col min="9729" max="9729" width="9.92578125" style="2" customWidth="1"/>
    <col min="9730" max="9730" width="16.35546875" style="2" customWidth="1"/>
    <col min="9731" max="9732" width="13.5" style="2" customWidth="1"/>
    <col min="9733" max="9734" width="20.28515625" style="2" customWidth="1"/>
    <col min="9735" max="9735" width="20.7109375" style="2" customWidth="1"/>
    <col min="9736" max="9736" width="12.92578125" style="2" customWidth="1"/>
    <col min="9737" max="9737" width="11.35546875" style="2" customWidth="1"/>
    <col min="9738" max="9738" width="7.42578125" style="2" customWidth="1"/>
    <col min="9739" max="9739" width="13.0703125" style="2" customWidth="1"/>
    <col min="9740" max="9740" width="9.78515625" style="2" customWidth="1"/>
    <col min="9741" max="9741" width="7.5" style="2" customWidth="1"/>
    <col min="9742" max="9742" width="12.2109375" style="2" customWidth="1"/>
    <col min="9743" max="9972" width="6.92578125" style="2" customWidth="1"/>
    <col min="9973" max="9973" width="19.35546875" style="2" customWidth="1"/>
    <col min="9974" max="9974" width="4.7109375" style="2" bestFit="1" customWidth="1"/>
    <col min="9975" max="9984" width="4.5703125" style="2"/>
    <col min="9985" max="9985" width="9.92578125" style="2" customWidth="1"/>
    <col min="9986" max="9986" width="16.35546875" style="2" customWidth="1"/>
    <col min="9987" max="9988" width="13.5" style="2" customWidth="1"/>
    <col min="9989" max="9990" width="20.28515625" style="2" customWidth="1"/>
    <col min="9991" max="9991" width="20.7109375" style="2" customWidth="1"/>
    <col min="9992" max="9992" width="12.92578125" style="2" customWidth="1"/>
    <col min="9993" max="9993" width="11.35546875" style="2" customWidth="1"/>
    <col min="9994" max="9994" width="7.42578125" style="2" customWidth="1"/>
    <col min="9995" max="9995" width="13.0703125" style="2" customWidth="1"/>
    <col min="9996" max="9996" width="9.78515625" style="2" customWidth="1"/>
    <col min="9997" max="9997" width="7.5" style="2" customWidth="1"/>
    <col min="9998" max="9998" width="12.2109375" style="2" customWidth="1"/>
    <col min="9999" max="10228" width="6.92578125" style="2" customWidth="1"/>
    <col min="10229" max="10229" width="19.35546875" style="2" customWidth="1"/>
    <col min="10230" max="10230" width="4.7109375" style="2" bestFit="1" customWidth="1"/>
    <col min="10231" max="10240" width="4.5703125" style="2"/>
    <col min="10241" max="10241" width="9.92578125" style="2" customWidth="1"/>
    <col min="10242" max="10242" width="16.35546875" style="2" customWidth="1"/>
    <col min="10243" max="10244" width="13.5" style="2" customWidth="1"/>
    <col min="10245" max="10246" width="20.28515625" style="2" customWidth="1"/>
    <col min="10247" max="10247" width="20.7109375" style="2" customWidth="1"/>
    <col min="10248" max="10248" width="12.92578125" style="2" customWidth="1"/>
    <col min="10249" max="10249" width="11.35546875" style="2" customWidth="1"/>
    <col min="10250" max="10250" width="7.42578125" style="2" customWidth="1"/>
    <col min="10251" max="10251" width="13.0703125" style="2" customWidth="1"/>
    <col min="10252" max="10252" width="9.78515625" style="2" customWidth="1"/>
    <col min="10253" max="10253" width="7.5" style="2" customWidth="1"/>
    <col min="10254" max="10254" width="12.2109375" style="2" customWidth="1"/>
    <col min="10255" max="10484" width="6.92578125" style="2" customWidth="1"/>
    <col min="10485" max="10485" width="19.35546875" style="2" customWidth="1"/>
    <col min="10486" max="10486" width="4.7109375" style="2" bestFit="1" customWidth="1"/>
    <col min="10487" max="10496" width="4.5703125" style="2"/>
    <col min="10497" max="10497" width="9.92578125" style="2" customWidth="1"/>
    <col min="10498" max="10498" width="16.35546875" style="2" customWidth="1"/>
    <col min="10499" max="10500" width="13.5" style="2" customWidth="1"/>
    <col min="10501" max="10502" width="20.28515625" style="2" customWidth="1"/>
    <col min="10503" max="10503" width="20.7109375" style="2" customWidth="1"/>
    <col min="10504" max="10504" width="12.92578125" style="2" customWidth="1"/>
    <col min="10505" max="10505" width="11.35546875" style="2" customWidth="1"/>
    <col min="10506" max="10506" width="7.42578125" style="2" customWidth="1"/>
    <col min="10507" max="10507" width="13.0703125" style="2" customWidth="1"/>
    <col min="10508" max="10508" width="9.78515625" style="2" customWidth="1"/>
    <col min="10509" max="10509" width="7.5" style="2" customWidth="1"/>
    <col min="10510" max="10510" width="12.2109375" style="2" customWidth="1"/>
    <col min="10511" max="10740" width="6.92578125" style="2" customWidth="1"/>
    <col min="10741" max="10741" width="19.35546875" style="2" customWidth="1"/>
    <col min="10742" max="10742" width="4.7109375" style="2" bestFit="1" customWidth="1"/>
    <col min="10743" max="10752" width="4.5703125" style="2"/>
    <col min="10753" max="10753" width="9.92578125" style="2" customWidth="1"/>
    <col min="10754" max="10754" width="16.35546875" style="2" customWidth="1"/>
    <col min="10755" max="10756" width="13.5" style="2" customWidth="1"/>
    <col min="10757" max="10758" width="20.28515625" style="2" customWidth="1"/>
    <col min="10759" max="10759" width="20.7109375" style="2" customWidth="1"/>
    <col min="10760" max="10760" width="12.92578125" style="2" customWidth="1"/>
    <col min="10761" max="10761" width="11.35546875" style="2" customWidth="1"/>
    <col min="10762" max="10762" width="7.42578125" style="2" customWidth="1"/>
    <col min="10763" max="10763" width="13.0703125" style="2" customWidth="1"/>
    <col min="10764" max="10764" width="9.78515625" style="2" customWidth="1"/>
    <col min="10765" max="10765" width="7.5" style="2" customWidth="1"/>
    <col min="10766" max="10766" width="12.2109375" style="2" customWidth="1"/>
    <col min="10767" max="10996" width="6.92578125" style="2" customWidth="1"/>
    <col min="10997" max="10997" width="19.35546875" style="2" customWidth="1"/>
    <col min="10998" max="10998" width="4.7109375" style="2" bestFit="1" customWidth="1"/>
    <col min="10999" max="11008" width="4.5703125" style="2"/>
    <col min="11009" max="11009" width="9.92578125" style="2" customWidth="1"/>
    <col min="11010" max="11010" width="16.35546875" style="2" customWidth="1"/>
    <col min="11011" max="11012" width="13.5" style="2" customWidth="1"/>
    <col min="11013" max="11014" width="20.28515625" style="2" customWidth="1"/>
    <col min="11015" max="11015" width="20.7109375" style="2" customWidth="1"/>
    <col min="11016" max="11016" width="12.92578125" style="2" customWidth="1"/>
    <col min="11017" max="11017" width="11.35546875" style="2" customWidth="1"/>
    <col min="11018" max="11018" width="7.42578125" style="2" customWidth="1"/>
    <col min="11019" max="11019" width="13.0703125" style="2" customWidth="1"/>
    <col min="11020" max="11020" width="9.78515625" style="2" customWidth="1"/>
    <col min="11021" max="11021" width="7.5" style="2" customWidth="1"/>
    <col min="11022" max="11022" width="12.2109375" style="2" customWidth="1"/>
    <col min="11023" max="11252" width="6.92578125" style="2" customWidth="1"/>
    <col min="11253" max="11253" width="19.35546875" style="2" customWidth="1"/>
    <col min="11254" max="11254" width="4.7109375" style="2" bestFit="1" customWidth="1"/>
    <col min="11255" max="11264" width="4.5703125" style="2"/>
    <col min="11265" max="11265" width="9.92578125" style="2" customWidth="1"/>
    <col min="11266" max="11266" width="16.35546875" style="2" customWidth="1"/>
    <col min="11267" max="11268" width="13.5" style="2" customWidth="1"/>
    <col min="11269" max="11270" width="20.28515625" style="2" customWidth="1"/>
    <col min="11271" max="11271" width="20.7109375" style="2" customWidth="1"/>
    <col min="11272" max="11272" width="12.92578125" style="2" customWidth="1"/>
    <col min="11273" max="11273" width="11.35546875" style="2" customWidth="1"/>
    <col min="11274" max="11274" width="7.42578125" style="2" customWidth="1"/>
    <col min="11275" max="11275" width="13.0703125" style="2" customWidth="1"/>
    <col min="11276" max="11276" width="9.78515625" style="2" customWidth="1"/>
    <col min="11277" max="11277" width="7.5" style="2" customWidth="1"/>
    <col min="11278" max="11278" width="12.2109375" style="2" customWidth="1"/>
    <col min="11279" max="11508" width="6.92578125" style="2" customWidth="1"/>
    <col min="11509" max="11509" width="19.35546875" style="2" customWidth="1"/>
    <col min="11510" max="11510" width="4.7109375" style="2" bestFit="1" customWidth="1"/>
    <col min="11511" max="11520" width="4.5703125" style="2"/>
    <col min="11521" max="11521" width="9.92578125" style="2" customWidth="1"/>
    <col min="11522" max="11522" width="16.35546875" style="2" customWidth="1"/>
    <col min="11523" max="11524" width="13.5" style="2" customWidth="1"/>
    <col min="11525" max="11526" width="20.28515625" style="2" customWidth="1"/>
    <col min="11527" max="11527" width="20.7109375" style="2" customWidth="1"/>
    <col min="11528" max="11528" width="12.92578125" style="2" customWidth="1"/>
    <col min="11529" max="11529" width="11.35546875" style="2" customWidth="1"/>
    <col min="11530" max="11530" width="7.42578125" style="2" customWidth="1"/>
    <col min="11531" max="11531" width="13.0703125" style="2" customWidth="1"/>
    <col min="11532" max="11532" width="9.78515625" style="2" customWidth="1"/>
    <col min="11533" max="11533" width="7.5" style="2" customWidth="1"/>
    <col min="11534" max="11534" width="12.2109375" style="2" customWidth="1"/>
    <col min="11535" max="11764" width="6.92578125" style="2" customWidth="1"/>
    <col min="11765" max="11765" width="19.35546875" style="2" customWidth="1"/>
    <col min="11766" max="11766" width="4.7109375" style="2" bestFit="1" customWidth="1"/>
    <col min="11767" max="11776" width="4.5703125" style="2"/>
    <col min="11777" max="11777" width="9.92578125" style="2" customWidth="1"/>
    <col min="11778" max="11778" width="16.35546875" style="2" customWidth="1"/>
    <col min="11779" max="11780" width="13.5" style="2" customWidth="1"/>
    <col min="11781" max="11782" width="20.28515625" style="2" customWidth="1"/>
    <col min="11783" max="11783" width="20.7109375" style="2" customWidth="1"/>
    <col min="11784" max="11784" width="12.92578125" style="2" customWidth="1"/>
    <col min="11785" max="11785" width="11.35546875" style="2" customWidth="1"/>
    <col min="11786" max="11786" width="7.42578125" style="2" customWidth="1"/>
    <col min="11787" max="11787" width="13.0703125" style="2" customWidth="1"/>
    <col min="11788" max="11788" width="9.78515625" style="2" customWidth="1"/>
    <col min="11789" max="11789" width="7.5" style="2" customWidth="1"/>
    <col min="11790" max="11790" width="12.2109375" style="2" customWidth="1"/>
    <col min="11791" max="12020" width="6.92578125" style="2" customWidth="1"/>
    <col min="12021" max="12021" width="19.35546875" style="2" customWidth="1"/>
    <col min="12022" max="12022" width="4.7109375" style="2" bestFit="1" customWidth="1"/>
    <col min="12023" max="12032" width="4.5703125" style="2"/>
    <col min="12033" max="12033" width="9.92578125" style="2" customWidth="1"/>
    <col min="12034" max="12034" width="16.35546875" style="2" customWidth="1"/>
    <col min="12035" max="12036" width="13.5" style="2" customWidth="1"/>
    <col min="12037" max="12038" width="20.28515625" style="2" customWidth="1"/>
    <col min="12039" max="12039" width="20.7109375" style="2" customWidth="1"/>
    <col min="12040" max="12040" width="12.92578125" style="2" customWidth="1"/>
    <col min="12041" max="12041" width="11.35546875" style="2" customWidth="1"/>
    <col min="12042" max="12042" width="7.42578125" style="2" customWidth="1"/>
    <col min="12043" max="12043" width="13.0703125" style="2" customWidth="1"/>
    <col min="12044" max="12044" width="9.78515625" style="2" customWidth="1"/>
    <col min="12045" max="12045" width="7.5" style="2" customWidth="1"/>
    <col min="12046" max="12046" width="12.2109375" style="2" customWidth="1"/>
    <col min="12047" max="12276" width="6.92578125" style="2" customWidth="1"/>
    <col min="12277" max="12277" width="19.35546875" style="2" customWidth="1"/>
    <col min="12278" max="12278" width="4.7109375" style="2" bestFit="1" customWidth="1"/>
    <col min="12279" max="12288" width="4.5703125" style="2"/>
    <col min="12289" max="12289" width="9.92578125" style="2" customWidth="1"/>
    <col min="12290" max="12290" width="16.35546875" style="2" customWidth="1"/>
    <col min="12291" max="12292" width="13.5" style="2" customWidth="1"/>
    <col min="12293" max="12294" width="20.28515625" style="2" customWidth="1"/>
    <col min="12295" max="12295" width="20.7109375" style="2" customWidth="1"/>
    <col min="12296" max="12296" width="12.92578125" style="2" customWidth="1"/>
    <col min="12297" max="12297" width="11.35546875" style="2" customWidth="1"/>
    <col min="12298" max="12298" width="7.42578125" style="2" customWidth="1"/>
    <col min="12299" max="12299" width="13.0703125" style="2" customWidth="1"/>
    <col min="12300" max="12300" width="9.78515625" style="2" customWidth="1"/>
    <col min="12301" max="12301" width="7.5" style="2" customWidth="1"/>
    <col min="12302" max="12302" width="12.2109375" style="2" customWidth="1"/>
    <col min="12303" max="12532" width="6.92578125" style="2" customWidth="1"/>
    <col min="12533" max="12533" width="19.35546875" style="2" customWidth="1"/>
    <col min="12534" max="12534" width="4.7109375" style="2" bestFit="1" customWidth="1"/>
    <col min="12535" max="12544" width="4.5703125" style="2"/>
    <col min="12545" max="12545" width="9.92578125" style="2" customWidth="1"/>
    <col min="12546" max="12546" width="16.35546875" style="2" customWidth="1"/>
    <col min="12547" max="12548" width="13.5" style="2" customWidth="1"/>
    <col min="12549" max="12550" width="20.28515625" style="2" customWidth="1"/>
    <col min="12551" max="12551" width="20.7109375" style="2" customWidth="1"/>
    <col min="12552" max="12552" width="12.92578125" style="2" customWidth="1"/>
    <col min="12553" max="12553" width="11.35546875" style="2" customWidth="1"/>
    <col min="12554" max="12554" width="7.42578125" style="2" customWidth="1"/>
    <col min="12555" max="12555" width="13.0703125" style="2" customWidth="1"/>
    <col min="12556" max="12556" width="9.78515625" style="2" customWidth="1"/>
    <col min="12557" max="12557" width="7.5" style="2" customWidth="1"/>
    <col min="12558" max="12558" width="12.2109375" style="2" customWidth="1"/>
    <col min="12559" max="12788" width="6.92578125" style="2" customWidth="1"/>
    <col min="12789" max="12789" width="19.35546875" style="2" customWidth="1"/>
    <col min="12790" max="12790" width="4.7109375" style="2" bestFit="1" customWidth="1"/>
    <col min="12791" max="12800" width="4.5703125" style="2"/>
    <col min="12801" max="12801" width="9.92578125" style="2" customWidth="1"/>
    <col min="12802" max="12802" width="16.35546875" style="2" customWidth="1"/>
    <col min="12803" max="12804" width="13.5" style="2" customWidth="1"/>
    <col min="12805" max="12806" width="20.28515625" style="2" customWidth="1"/>
    <col min="12807" max="12807" width="20.7109375" style="2" customWidth="1"/>
    <col min="12808" max="12808" width="12.92578125" style="2" customWidth="1"/>
    <col min="12809" max="12809" width="11.35546875" style="2" customWidth="1"/>
    <col min="12810" max="12810" width="7.42578125" style="2" customWidth="1"/>
    <col min="12811" max="12811" width="13.0703125" style="2" customWidth="1"/>
    <col min="12812" max="12812" width="9.78515625" style="2" customWidth="1"/>
    <col min="12813" max="12813" width="7.5" style="2" customWidth="1"/>
    <col min="12814" max="12814" width="12.2109375" style="2" customWidth="1"/>
    <col min="12815" max="13044" width="6.92578125" style="2" customWidth="1"/>
    <col min="13045" max="13045" width="19.35546875" style="2" customWidth="1"/>
    <col min="13046" max="13046" width="4.7109375" style="2" bestFit="1" customWidth="1"/>
    <col min="13047" max="13056" width="4.5703125" style="2"/>
    <col min="13057" max="13057" width="9.92578125" style="2" customWidth="1"/>
    <col min="13058" max="13058" width="16.35546875" style="2" customWidth="1"/>
    <col min="13059" max="13060" width="13.5" style="2" customWidth="1"/>
    <col min="13061" max="13062" width="20.28515625" style="2" customWidth="1"/>
    <col min="13063" max="13063" width="20.7109375" style="2" customWidth="1"/>
    <col min="13064" max="13064" width="12.92578125" style="2" customWidth="1"/>
    <col min="13065" max="13065" width="11.35546875" style="2" customWidth="1"/>
    <col min="13066" max="13066" width="7.42578125" style="2" customWidth="1"/>
    <col min="13067" max="13067" width="13.0703125" style="2" customWidth="1"/>
    <col min="13068" max="13068" width="9.78515625" style="2" customWidth="1"/>
    <col min="13069" max="13069" width="7.5" style="2" customWidth="1"/>
    <col min="13070" max="13070" width="12.2109375" style="2" customWidth="1"/>
    <col min="13071" max="13300" width="6.92578125" style="2" customWidth="1"/>
    <col min="13301" max="13301" width="19.35546875" style="2" customWidth="1"/>
    <col min="13302" max="13302" width="4.7109375" style="2" bestFit="1" customWidth="1"/>
    <col min="13303" max="13312" width="4.5703125" style="2"/>
    <col min="13313" max="13313" width="9.92578125" style="2" customWidth="1"/>
    <col min="13314" max="13314" width="16.35546875" style="2" customWidth="1"/>
    <col min="13315" max="13316" width="13.5" style="2" customWidth="1"/>
    <col min="13317" max="13318" width="20.28515625" style="2" customWidth="1"/>
    <col min="13319" max="13319" width="20.7109375" style="2" customWidth="1"/>
    <col min="13320" max="13320" width="12.92578125" style="2" customWidth="1"/>
    <col min="13321" max="13321" width="11.35546875" style="2" customWidth="1"/>
    <col min="13322" max="13322" width="7.42578125" style="2" customWidth="1"/>
    <col min="13323" max="13323" width="13.0703125" style="2" customWidth="1"/>
    <col min="13324" max="13324" width="9.78515625" style="2" customWidth="1"/>
    <col min="13325" max="13325" width="7.5" style="2" customWidth="1"/>
    <col min="13326" max="13326" width="12.2109375" style="2" customWidth="1"/>
    <col min="13327" max="13556" width="6.92578125" style="2" customWidth="1"/>
    <col min="13557" max="13557" width="19.35546875" style="2" customWidth="1"/>
    <col min="13558" max="13558" width="4.7109375" style="2" bestFit="1" customWidth="1"/>
    <col min="13559" max="13568" width="4.5703125" style="2"/>
    <col min="13569" max="13569" width="9.92578125" style="2" customWidth="1"/>
    <col min="13570" max="13570" width="16.35546875" style="2" customWidth="1"/>
    <col min="13571" max="13572" width="13.5" style="2" customWidth="1"/>
    <col min="13573" max="13574" width="20.28515625" style="2" customWidth="1"/>
    <col min="13575" max="13575" width="20.7109375" style="2" customWidth="1"/>
    <col min="13576" max="13576" width="12.92578125" style="2" customWidth="1"/>
    <col min="13577" max="13577" width="11.35546875" style="2" customWidth="1"/>
    <col min="13578" max="13578" width="7.42578125" style="2" customWidth="1"/>
    <col min="13579" max="13579" width="13.0703125" style="2" customWidth="1"/>
    <col min="13580" max="13580" width="9.78515625" style="2" customWidth="1"/>
    <col min="13581" max="13581" width="7.5" style="2" customWidth="1"/>
    <col min="13582" max="13582" width="12.2109375" style="2" customWidth="1"/>
    <col min="13583" max="13812" width="6.92578125" style="2" customWidth="1"/>
    <col min="13813" max="13813" width="19.35546875" style="2" customWidth="1"/>
    <col min="13814" max="13814" width="4.7109375" style="2" bestFit="1" customWidth="1"/>
    <col min="13815" max="13824" width="4.5703125" style="2"/>
    <col min="13825" max="13825" width="9.92578125" style="2" customWidth="1"/>
    <col min="13826" max="13826" width="16.35546875" style="2" customWidth="1"/>
    <col min="13827" max="13828" width="13.5" style="2" customWidth="1"/>
    <col min="13829" max="13830" width="20.28515625" style="2" customWidth="1"/>
    <col min="13831" max="13831" width="20.7109375" style="2" customWidth="1"/>
    <col min="13832" max="13832" width="12.92578125" style="2" customWidth="1"/>
    <col min="13833" max="13833" width="11.35546875" style="2" customWidth="1"/>
    <col min="13834" max="13834" width="7.42578125" style="2" customWidth="1"/>
    <col min="13835" max="13835" width="13.0703125" style="2" customWidth="1"/>
    <col min="13836" max="13836" width="9.78515625" style="2" customWidth="1"/>
    <col min="13837" max="13837" width="7.5" style="2" customWidth="1"/>
    <col min="13838" max="13838" width="12.2109375" style="2" customWidth="1"/>
    <col min="13839" max="14068" width="6.92578125" style="2" customWidth="1"/>
    <col min="14069" max="14069" width="19.35546875" style="2" customWidth="1"/>
    <col min="14070" max="14070" width="4.7109375" style="2" bestFit="1" customWidth="1"/>
    <col min="14071" max="14080" width="4.5703125" style="2"/>
    <col min="14081" max="14081" width="9.92578125" style="2" customWidth="1"/>
    <col min="14082" max="14082" width="16.35546875" style="2" customWidth="1"/>
    <col min="14083" max="14084" width="13.5" style="2" customWidth="1"/>
    <col min="14085" max="14086" width="20.28515625" style="2" customWidth="1"/>
    <col min="14087" max="14087" width="20.7109375" style="2" customWidth="1"/>
    <col min="14088" max="14088" width="12.92578125" style="2" customWidth="1"/>
    <col min="14089" max="14089" width="11.35546875" style="2" customWidth="1"/>
    <col min="14090" max="14090" width="7.42578125" style="2" customWidth="1"/>
    <col min="14091" max="14091" width="13.0703125" style="2" customWidth="1"/>
    <col min="14092" max="14092" width="9.78515625" style="2" customWidth="1"/>
    <col min="14093" max="14093" width="7.5" style="2" customWidth="1"/>
    <col min="14094" max="14094" width="12.2109375" style="2" customWidth="1"/>
    <col min="14095" max="14324" width="6.92578125" style="2" customWidth="1"/>
    <col min="14325" max="14325" width="19.35546875" style="2" customWidth="1"/>
    <col min="14326" max="14326" width="4.7109375" style="2" bestFit="1" customWidth="1"/>
    <col min="14327" max="14336" width="4.5703125" style="2"/>
    <col min="14337" max="14337" width="9.92578125" style="2" customWidth="1"/>
    <col min="14338" max="14338" width="16.35546875" style="2" customWidth="1"/>
    <col min="14339" max="14340" width="13.5" style="2" customWidth="1"/>
    <col min="14341" max="14342" width="20.28515625" style="2" customWidth="1"/>
    <col min="14343" max="14343" width="20.7109375" style="2" customWidth="1"/>
    <col min="14344" max="14344" width="12.92578125" style="2" customWidth="1"/>
    <col min="14345" max="14345" width="11.35546875" style="2" customWidth="1"/>
    <col min="14346" max="14346" width="7.42578125" style="2" customWidth="1"/>
    <col min="14347" max="14347" width="13.0703125" style="2" customWidth="1"/>
    <col min="14348" max="14348" width="9.78515625" style="2" customWidth="1"/>
    <col min="14349" max="14349" width="7.5" style="2" customWidth="1"/>
    <col min="14350" max="14350" width="12.2109375" style="2" customWidth="1"/>
    <col min="14351" max="14580" width="6.92578125" style="2" customWidth="1"/>
    <col min="14581" max="14581" width="19.35546875" style="2" customWidth="1"/>
    <col min="14582" max="14582" width="4.7109375" style="2" bestFit="1" customWidth="1"/>
    <col min="14583" max="14592" width="4.5703125" style="2"/>
    <col min="14593" max="14593" width="9.92578125" style="2" customWidth="1"/>
    <col min="14594" max="14594" width="16.35546875" style="2" customWidth="1"/>
    <col min="14595" max="14596" width="13.5" style="2" customWidth="1"/>
    <col min="14597" max="14598" width="20.28515625" style="2" customWidth="1"/>
    <col min="14599" max="14599" width="20.7109375" style="2" customWidth="1"/>
    <col min="14600" max="14600" width="12.92578125" style="2" customWidth="1"/>
    <col min="14601" max="14601" width="11.35546875" style="2" customWidth="1"/>
    <col min="14602" max="14602" width="7.42578125" style="2" customWidth="1"/>
    <col min="14603" max="14603" width="13.0703125" style="2" customWidth="1"/>
    <col min="14604" max="14604" width="9.78515625" style="2" customWidth="1"/>
    <col min="14605" max="14605" width="7.5" style="2" customWidth="1"/>
    <col min="14606" max="14606" width="12.2109375" style="2" customWidth="1"/>
    <col min="14607" max="14836" width="6.92578125" style="2" customWidth="1"/>
    <col min="14837" max="14837" width="19.35546875" style="2" customWidth="1"/>
    <col min="14838" max="14838" width="4.7109375" style="2" bestFit="1" customWidth="1"/>
    <col min="14839" max="14848" width="4.5703125" style="2"/>
    <col min="14849" max="14849" width="9.92578125" style="2" customWidth="1"/>
    <col min="14850" max="14850" width="16.35546875" style="2" customWidth="1"/>
    <col min="14851" max="14852" width="13.5" style="2" customWidth="1"/>
    <col min="14853" max="14854" width="20.28515625" style="2" customWidth="1"/>
    <col min="14855" max="14855" width="20.7109375" style="2" customWidth="1"/>
    <col min="14856" max="14856" width="12.92578125" style="2" customWidth="1"/>
    <col min="14857" max="14857" width="11.35546875" style="2" customWidth="1"/>
    <col min="14858" max="14858" width="7.42578125" style="2" customWidth="1"/>
    <col min="14859" max="14859" width="13.0703125" style="2" customWidth="1"/>
    <col min="14860" max="14860" width="9.78515625" style="2" customWidth="1"/>
    <col min="14861" max="14861" width="7.5" style="2" customWidth="1"/>
    <col min="14862" max="14862" width="12.2109375" style="2" customWidth="1"/>
    <col min="14863" max="15092" width="6.92578125" style="2" customWidth="1"/>
    <col min="15093" max="15093" width="19.35546875" style="2" customWidth="1"/>
    <col min="15094" max="15094" width="4.7109375" style="2" bestFit="1" customWidth="1"/>
    <col min="15095" max="15104" width="4.5703125" style="2"/>
    <col min="15105" max="15105" width="9.92578125" style="2" customWidth="1"/>
    <col min="15106" max="15106" width="16.35546875" style="2" customWidth="1"/>
    <col min="15107" max="15108" width="13.5" style="2" customWidth="1"/>
    <col min="15109" max="15110" width="20.28515625" style="2" customWidth="1"/>
    <col min="15111" max="15111" width="20.7109375" style="2" customWidth="1"/>
    <col min="15112" max="15112" width="12.92578125" style="2" customWidth="1"/>
    <col min="15113" max="15113" width="11.35546875" style="2" customWidth="1"/>
    <col min="15114" max="15114" width="7.42578125" style="2" customWidth="1"/>
    <col min="15115" max="15115" width="13.0703125" style="2" customWidth="1"/>
    <col min="15116" max="15116" width="9.78515625" style="2" customWidth="1"/>
    <col min="15117" max="15117" width="7.5" style="2" customWidth="1"/>
    <col min="15118" max="15118" width="12.2109375" style="2" customWidth="1"/>
    <col min="15119" max="15348" width="6.92578125" style="2" customWidth="1"/>
    <col min="15349" max="15349" width="19.35546875" style="2" customWidth="1"/>
    <col min="15350" max="15350" width="4.7109375" style="2" bestFit="1" customWidth="1"/>
    <col min="15351" max="15360" width="4.5703125" style="2"/>
    <col min="15361" max="15361" width="9.92578125" style="2" customWidth="1"/>
    <col min="15362" max="15362" width="16.35546875" style="2" customWidth="1"/>
    <col min="15363" max="15364" width="13.5" style="2" customWidth="1"/>
    <col min="15365" max="15366" width="20.28515625" style="2" customWidth="1"/>
    <col min="15367" max="15367" width="20.7109375" style="2" customWidth="1"/>
    <col min="15368" max="15368" width="12.92578125" style="2" customWidth="1"/>
    <col min="15369" max="15369" width="11.35546875" style="2" customWidth="1"/>
    <col min="15370" max="15370" width="7.42578125" style="2" customWidth="1"/>
    <col min="15371" max="15371" width="13.0703125" style="2" customWidth="1"/>
    <col min="15372" max="15372" width="9.78515625" style="2" customWidth="1"/>
    <col min="15373" max="15373" width="7.5" style="2" customWidth="1"/>
    <col min="15374" max="15374" width="12.2109375" style="2" customWidth="1"/>
    <col min="15375" max="15604" width="6.92578125" style="2" customWidth="1"/>
    <col min="15605" max="15605" width="19.35546875" style="2" customWidth="1"/>
    <col min="15606" max="15606" width="4.7109375" style="2" bestFit="1" customWidth="1"/>
    <col min="15607" max="15616" width="4.5703125" style="2"/>
    <col min="15617" max="15617" width="9.92578125" style="2" customWidth="1"/>
    <col min="15618" max="15618" width="16.35546875" style="2" customWidth="1"/>
    <col min="15619" max="15620" width="13.5" style="2" customWidth="1"/>
    <col min="15621" max="15622" width="20.28515625" style="2" customWidth="1"/>
    <col min="15623" max="15623" width="20.7109375" style="2" customWidth="1"/>
    <col min="15624" max="15624" width="12.92578125" style="2" customWidth="1"/>
    <col min="15625" max="15625" width="11.35546875" style="2" customWidth="1"/>
    <col min="15626" max="15626" width="7.42578125" style="2" customWidth="1"/>
    <col min="15627" max="15627" width="13.0703125" style="2" customWidth="1"/>
    <col min="15628" max="15628" width="9.78515625" style="2" customWidth="1"/>
    <col min="15629" max="15629" width="7.5" style="2" customWidth="1"/>
    <col min="15630" max="15630" width="12.2109375" style="2" customWidth="1"/>
    <col min="15631" max="15860" width="6.92578125" style="2" customWidth="1"/>
    <col min="15861" max="15861" width="19.35546875" style="2" customWidth="1"/>
    <col min="15862" max="15862" width="4.7109375" style="2" bestFit="1" customWidth="1"/>
    <col min="15863" max="15872" width="4.5703125" style="2"/>
    <col min="15873" max="15873" width="9.92578125" style="2" customWidth="1"/>
    <col min="15874" max="15874" width="16.35546875" style="2" customWidth="1"/>
    <col min="15875" max="15876" width="13.5" style="2" customWidth="1"/>
    <col min="15877" max="15878" width="20.28515625" style="2" customWidth="1"/>
    <col min="15879" max="15879" width="20.7109375" style="2" customWidth="1"/>
    <col min="15880" max="15880" width="12.92578125" style="2" customWidth="1"/>
    <col min="15881" max="15881" width="11.35546875" style="2" customWidth="1"/>
    <col min="15882" max="15882" width="7.42578125" style="2" customWidth="1"/>
    <col min="15883" max="15883" width="13.0703125" style="2" customWidth="1"/>
    <col min="15884" max="15884" width="9.78515625" style="2" customWidth="1"/>
    <col min="15885" max="15885" width="7.5" style="2" customWidth="1"/>
    <col min="15886" max="15886" width="12.2109375" style="2" customWidth="1"/>
    <col min="15887" max="16116" width="6.92578125" style="2" customWidth="1"/>
    <col min="16117" max="16117" width="19.35546875" style="2" customWidth="1"/>
    <col min="16118" max="16118" width="4.7109375" style="2" bestFit="1" customWidth="1"/>
    <col min="16119" max="16128" width="4.5703125" style="2"/>
    <col min="16129" max="16129" width="9.92578125" style="2" customWidth="1"/>
    <col min="16130" max="16130" width="16.35546875" style="2" customWidth="1"/>
    <col min="16131" max="16132" width="13.5" style="2" customWidth="1"/>
    <col min="16133" max="16134" width="20.28515625" style="2" customWidth="1"/>
    <col min="16135" max="16135" width="20.7109375" style="2" customWidth="1"/>
    <col min="16136" max="16136" width="12.92578125" style="2" customWidth="1"/>
    <col min="16137" max="16137" width="11.35546875" style="2" customWidth="1"/>
    <col min="16138" max="16138" width="7.42578125" style="2" customWidth="1"/>
    <col min="16139" max="16139" width="13.0703125" style="2" customWidth="1"/>
    <col min="16140" max="16140" width="9.78515625" style="2" customWidth="1"/>
    <col min="16141" max="16141" width="7.5" style="2" customWidth="1"/>
    <col min="16142" max="16142" width="12.2109375" style="2" customWidth="1"/>
    <col min="16143" max="16372" width="6.92578125" style="2" customWidth="1"/>
    <col min="16373" max="16373" width="19.35546875" style="2" customWidth="1"/>
    <col min="16374" max="16374" width="4.7109375" style="2" bestFit="1" customWidth="1"/>
    <col min="16375" max="16384" width="4.5703125" style="2"/>
  </cols>
  <sheetData>
    <row r="1" spans="1:21" ht="20.25" customHeight="1" x14ac:dyDescent="0.45">
      <c r="A1" s="67" t="s">
        <v>0</v>
      </c>
      <c r="B1" s="68"/>
      <c r="C1" s="68"/>
      <c r="D1" s="68"/>
      <c r="E1" s="69"/>
      <c r="F1" s="1"/>
      <c r="G1" s="70"/>
      <c r="H1" s="70"/>
      <c r="I1" s="70"/>
      <c r="J1" s="70"/>
      <c r="K1" s="70"/>
      <c r="L1" s="70"/>
      <c r="M1" s="70"/>
    </row>
    <row r="2" spans="1:21" ht="20" customHeight="1" x14ac:dyDescent="0.45">
      <c r="A2" s="71" t="s">
        <v>1</v>
      </c>
      <c r="B2" s="71"/>
      <c r="C2" s="71"/>
      <c r="D2" s="71"/>
      <c r="E2" s="71"/>
      <c r="F2" s="3"/>
      <c r="G2" s="4" t="s">
        <v>2</v>
      </c>
      <c r="H2" s="5"/>
      <c r="I2" s="6"/>
    </row>
    <row r="3" spans="1:21" ht="44" customHeight="1" x14ac:dyDescent="0.45">
      <c r="A3" s="71" t="s">
        <v>116</v>
      </c>
      <c r="B3" s="71"/>
      <c r="C3" s="71"/>
      <c r="D3" s="71"/>
      <c r="E3" s="71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2" t="s">
        <v>9</v>
      </c>
      <c r="P3" s="72"/>
      <c r="Q3" s="72"/>
      <c r="R3" s="72"/>
      <c r="S3" s="72"/>
      <c r="T3" s="72"/>
      <c r="U3" s="72"/>
    </row>
    <row r="4" spans="1:21" ht="32.5" customHeight="1" x14ac:dyDescent="0.45">
      <c r="A4" s="71" t="s">
        <v>10</v>
      </c>
      <c r="B4" s="71"/>
      <c r="C4" s="71"/>
      <c r="D4" s="71"/>
      <c r="E4" s="71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2"/>
      <c r="P4" s="72"/>
      <c r="Q4" s="72"/>
      <c r="R4" s="72"/>
      <c r="S4" s="72"/>
      <c r="T4" s="72"/>
      <c r="U4" s="72"/>
    </row>
    <row r="5" spans="1:21" ht="20.25" customHeight="1" x14ac:dyDescent="0.45">
      <c r="A5" s="11" t="s">
        <v>13</v>
      </c>
      <c r="B5" s="11"/>
      <c r="C5" s="11"/>
      <c r="D5" s="11"/>
      <c r="E5" s="11"/>
      <c r="F5" s="3"/>
      <c r="G5" s="4" t="s">
        <v>14</v>
      </c>
      <c r="H5" s="12">
        <f>D12</f>
        <v>96.226415094339629</v>
      </c>
      <c r="I5" s="6"/>
      <c r="K5" s="13" t="s">
        <v>15</v>
      </c>
      <c r="L5" s="13">
        <v>2</v>
      </c>
      <c r="N5" s="14">
        <v>2</v>
      </c>
      <c r="O5" s="72"/>
      <c r="P5" s="72"/>
      <c r="Q5" s="72"/>
      <c r="R5" s="72"/>
      <c r="S5" s="72"/>
      <c r="T5" s="72"/>
      <c r="U5" s="72"/>
    </row>
    <row r="6" spans="1:21" ht="49" customHeight="1" x14ac:dyDescent="0.4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F12</f>
        <v>41.509433962264154</v>
      </c>
      <c r="I6" s="6"/>
      <c r="K6" s="19" t="s">
        <v>20</v>
      </c>
      <c r="L6" s="19">
        <v>1</v>
      </c>
      <c r="N6" s="20">
        <v>1</v>
      </c>
      <c r="O6" s="72"/>
      <c r="P6" s="72"/>
      <c r="Q6" s="72"/>
      <c r="R6" s="72"/>
      <c r="S6" s="72"/>
      <c r="T6" s="72"/>
      <c r="U6" s="72"/>
    </row>
    <row r="7" spans="1:21" ht="42.75" customHeight="1" x14ac:dyDescent="0.4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68.867924528301899</v>
      </c>
      <c r="I7" s="26">
        <v>0.6</v>
      </c>
      <c r="K7" s="27" t="s">
        <v>24</v>
      </c>
      <c r="L7" s="27">
        <v>0</v>
      </c>
      <c r="N7" s="28"/>
      <c r="O7" s="72"/>
      <c r="P7" s="72"/>
      <c r="Q7" s="72"/>
      <c r="R7" s="72"/>
      <c r="S7" s="72"/>
      <c r="T7" s="72"/>
      <c r="U7" s="72"/>
    </row>
    <row r="8" spans="1:21" ht="25" customHeight="1" x14ac:dyDescent="0.4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1" ht="25" customHeight="1" x14ac:dyDescent="0.4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1" ht="25" customHeight="1" x14ac:dyDescent="0.45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</row>
    <row r="11" spans="1:21" ht="25" customHeight="1" x14ac:dyDescent="0.45">
      <c r="A11" s="15">
        <v>1</v>
      </c>
      <c r="B11" s="37" t="s">
        <v>55</v>
      </c>
      <c r="C11" s="38">
        <v>42.5</v>
      </c>
      <c r="D11" s="38">
        <f>COUNTIF(C11:C63,"&gt;="&amp;D10)</f>
        <v>51</v>
      </c>
      <c r="E11" s="38">
        <v>25.833333333333336</v>
      </c>
      <c r="F11" s="40">
        <f>COUNTIF(E11:E63,"&gt;="&amp;F10)</f>
        <v>22</v>
      </c>
      <c r="G11" s="41" t="s">
        <v>46</v>
      </c>
      <c r="H11" s="42">
        <v>3</v>
      </c>
      <c r="I11" s="4">
        <v>3</v>
      </c>
      <c r="J11" s="6">
        <v>3</v>
      </c>
      <c r="K11" s="42">
        <v>3</v>
      </c>
      <c r="L11" s="6"/>
      <c r="M11" s="6"/>
      <c r="N11" s="6"/>
      <c r="O11" s="6"/>
      <c r="P11" s="6">
        <v>3</v>
      </c>
      <c r="Q11" s="42">
        <v>2</v>
      </c>
      <c r="R11" s="42">
        <v>3</v>
      </c>
      <c r="S11" s="42">
        <v>3</v>
      </c>
      <c r="T11" s="6">
        <v>3</v>
      </c>
    </row>
    <row r="12" spans="1:21" ht="25" customHeight="1" x14ac:dyDescent="0.45">
      <c r="A12" s="15">
        <v>2</v>
      </c>
      <c r="B12" s="37" t="s">
        <v>56</v>
      </c>
      <c r="C12" s="38">
        <v>47.5</v>
      </c>
      <c r="D12" s="43">
        <f>(D11/53)*100</f>
        <v>96.226415094339629</v>
      </c>
      <c r="E12" s="38">
        <v>45</v>
      </c>
      <c r="F12" s="44">
        <f>(F11/53)*100</f>
        <v>41.509433962264154</v>
      </c>
      <c r="G12" s="41" t="s">
        <v>47</v>
      </c>
      <c r="H12" s="42">
        <v>2</v>
      </c>
      <c r="I12" s="45">
        <v>2</v>
      </c>
      <c r="J12" s="6">
        <v>2</v>
      </c>
      <c r="K12" s="42">
        <v>2</v>
      </c>
      <c r="L12" s="6"/>
      <c r="M12" s="6"/>
      <c r="N12" s="6"/>
      <c r="O12" s="6"/>
      <c r="P12" s="6">
        <v>3</v>
      </c>
      <c r="Q12" s="42">
        <v>3</v>
      </c>
      <c r="R12" s="42">
        <v>2</v>
      </c>
      <c r="S12" s="42">
        <v>2</v>
      </c>
      <c r="T12" s="6">
        <v>3</v>
      </c>
    </row>
    <row r="13" spans="1:21" ht="25" customHeight="1" x14ac:dyDescent="0.45">
      <c r="A13" s="15">
        <v>3</v>
      </c>
      <c r="B13" s="37" t="s">
        <v>57</v>
      </c>
      <c r="C13" s="38">
        <v>43.75</v>
      </c>
      <c r="D13" s="38"/>
      <c r="E13" s="38">
        <v>44.166666666666664</v>
      </c>
      <c r="F13" s="46"/>
      <c r="G13" s="41" t="s">
        <v>48</v>
      </c>
      <c r="H13" s="47">
        <v>3</v>
      </c>
      <c r="I13" s="48">
        <v>3</v>
      </c>
      <c r="J13" s="49">
        <v>3</v>
      </c>
      <c r="K13" s="49">
        <v>3</v>
      </c>
      <c r="L13" s="49"/>
      <c r="M13" s="49"/>
      <c r="N13" s="49"/>
      <c r="O13" s="49"/>
      <c r="P13" s="49">
        <v>3</v>
      </c>
      <c r="Q13" s="49">
        <v>3</v>
      </c>
      <c r="R13" s="49">
        <v>3</v>
      </c>
      <c r="S13" s="49">
        <v>3</v>
      </c>
      <c r="T13" s="49">
        <v>3</v>
      </c>
    </row>
    <row r="14" spans="1:21" ht="25" customHeight="1" x14ac:dyDescent="0.45">
      <c r="A14" s="15">
        <v>4</v>
      </c>
      <c r="B14" s="37" t="s">
        <v>58</v>
      </c>
      <c r="C14" s="38">
        <v>43.75</v>
      </c>
      <c r="D14" s="38"/>
      <c r="E14" s="38">
        <v>25.833333333333336</v>
      </c>
      <c r="F14" s="46"/>
      <c r="G14" s="50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1" ht="25" customHeight="1" x14ac:dyDescent="0.45">
      <c r="A15" s="15">
        <v>5</v>
      </c>
      <c r="B15" s="37" t="s">
        <v>59</v>
      </c>
      <c r="C15" s="38">
        <v>35</v>
      </c>
      <c r="D15" s="38"/>
      <c r="E15" s="38">
        <v>24.166666666666668</v>
      </c>
      <c r="F15" s="46"/>
      <c r="G15" s="50"/>
      <c r="H15" s="47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1" ht="25" customHeight="1" x14ac:dyDescent="0.45">
      <c r="A16" s="15">
        <v>6</v>
      </c>
      <c r="B16" s="37" t="s">
        <v>60</v>
      </c>
      <c r="C16" s="38">
        <v>28.749999999999996</v>
      </c>
      <c r="D16" s="38"/>
      <c r="E16" s="38">
        <v>20.833333333333336</v>
      </c>
      <c r="F16" s="46"/>
      <c r="G16" s="50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1" ht="35.5" customHeight="1" x14ac:dyDescent="0.45">
      <c r="A17" s="15">
        <v>7</v>
      </c>
      <c r="B17" s="37" t="s">
        <v>61</v>
      </c>
      <c r="C17" s="38">
        <v>47.5</v>
      </c>
      <c r="D17" s="38"/>
      <c r="E17" s="38">
        <v>40.833333333333336</v>
      </c>
      <c r="F17" s="46"/>
      <c r="G17" s="50" t="s">
        <v>51</v>
      </c>
      <c r="H17" s="47">
        <f>AVERAGE(H11:H16)</f>
        <v>2.6666666666666665</v>
      </c>
      <c r="I17" s="47">
        <f t="shared" ref="I17:T17" si="0">AVERAGE(I11:I16)</f>
        <v>2.6666666666666665</v>
      </c>
      <c r="J17" s="47">
        <f t="shared" si="0"/>
        <v>2.6666666666666665</v>
      </c>
      <c r="K17" s="47">
        <f t="shared" si="0"/>
        <v>2.6666666666666665</v>
      </c>
      <c r="L17" s="47"/>
      <c r="M17" s="47"/>
      <c r="N17" s="47"/>
      <c r="O17" s="47"/>
      <c r="P17" s="47">
        <f t="shared" si="0"/>
        <v>3</v>
      </c>
      <c r="Q17" s="47">
        <f t="shared" si="0"/>
        <v>2.6666666666666665</v>
      </c>
      <c r="R17" s="47">
        <f t="shared" si="0"/>
        <v>2.6666666666666665</v>
      </c>
      <c r="S17" s="47">
        <f t="shared" si="0"/>
        <v>2.6666666666666665</v>
      </c>
      <c r="T17" s="47">
        <f t="shared" si="0"/>
        <v>3</v>
      </c>
    </row>
    <row r="18" spans="1:21" ht="38" customHeight="1" x14ac:dyDescent="0.45">
      <c r="A18" s="15">
        <v>8</v>
      </c>
      <c r="B18" s="37" t="s">
        <v>62</v>
      </c>
      <c r="C18" s="38">
        <v>37.5</v>
      </c>
      <c r="D18" s="38"/>
      <c r="E18" s="38">
        <v>27.500000000000004</v>
      </c>
      <c r="F18" s="46"/>
      <c r="G18" s="51" t="s">
        <v>52</v>
      </c>
      <c r="H18" s="52">
        <f>(68.87*H17)/100</f>
        <v>1.8365333333333334</v>
      </c>
      <c r="I18" s="52">
        <f t="shared" ref="I18:T18" si="1">(68.87*I17)/100</f>
        <v>1.8365333333333334</v>
      </c>
      <c r="J18" s="52">
        <f t="shared" si="1"/>
        <v>1.8365333333333334</v>
      </c>
      <c r="K18" s="52">
        <f t="shared" si="1"/>
        <v>1.8365333333333334</v>
      </c>
      <c r="L18" s="52"/>
      <c r="M18" s="52"/>
      <c r="N18" s="52"/>
      <c r="O18" s="52"/>
      <c r="P18" s="52">
        <f t="shared" si="1"/>
        <v>2.0661</v>
      </c>
      <c r="Q18" s="52">
        <f t="shared" si="1"/>
        <v>1.8365333333333334</v>
      </c>
      <c r="R18" s="52">
        <f t="shared" si="1"/>
        <v>1.8365333333333334</v>
      </c>
      <c r="S18" s="52">
        <f t="shared" si="1"/>
        <v>1.8365333333333334</v>
      </c>
      <c r="T18" s="52">
        <f t="shared" si="1"/>
        <v>2.0661</v>
      </c>
      <c r="U18" s="52"/>
    </row>
    <row r="19" spans="1:21" ht="25" customHeight="1" x14ac:dyDescent="0.45">
      <c r="A19" s="15">
        <v>9</v>
      </c>
      <c r="B19" s="37" t="s">
        <v>64</v>
      </c>
      <c r="C19" s="38">
        <v>26.25</v>
      </c>
      <c r="D19" s="38"/>
      <c r="E19" s="38">
        <v>9.1666666666666661</v>
      </c>
      <c r="F19" s="4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1" ht="41" customHeight="1" x14ac:dyDescent="0.45">
      <c r="A20" s="15">
        <v>10</v>
      </c>
      <c r="B20" s="37" t="s">
        <v>65</v>
      </c>
      <c r="C20" s="38">
        <v>35</v>
      </c>
      <c r="D20" s="38"/>
      <c r="E20" s="38">
        <v>11.666666666666666</v>
      </c>
      <c r="F20" s="38"/>
    </row>
    <row r="21" spans="1:21" ht="25" customHeight="1" x14ac:dyDescent="0.45">
      <c r="A21" s="15">
        <v>11</v>
      </c>
      <c r="B21" s="37" t="s">
        <v>66</v>
      </c>
      <c r="C21" s="38">
        <v>36.25</v>
      </c>
      <c r="D21" s="38"/>
      <c r="E21" s="38">
        <v>27.500000000000004</v>
      </c>
      <c r="F21" s="55"/>
    </row>
    <row r="22" spans="1:21" ht="25" customHeight="1" x14ac:dyDescent="0.45">
      <c r="A22" s="15">
        <v>12</v>
      </c>
      <c r="B22" s="37" t="s">
        <v>67</v>
      </c>
      <c r="C22" s="38">
        <v>43.75</v>
      </c>
      <c r="D22" s="38"/>
      <c r="E22" s="38">
        <v>20.833333333333336</v>
      </c>
      <c r="F22" s="55"/>
    </row>
    <row r="23" spans="1:21" ht="25" customHeight="1" x14ac:dyDescent="0.45">
      <c r="A23" s="15">
        <v>13</v>
      </c>
      <c r="B23" s="37" t="s">
        <v>68</v>
      </c>
      <c r="C23" s="38">
        <v>45</v>
      </c>
      <c r="D23" s="38"/>
      <c r="E23" s="38">
        <v>31.666666666666664</v>
      </c>
      <c r="F23" s="55">
        <v>0</v>
      </c>
      <c r="J23" s="30"/>
      <c r="K23" s="30"/>
    </row>
    <row r="24" spans="1:21" ht="31.5" customHeight="1" x14ac:dyDescent="0.45">
      <c r="A24" s="15">
        <v>14</v>
      </c>
      <c r="B24" s="37" t="s">
        <v>69</v>
      </c>
      <c r="C24" s="38">
        <v>45</v>
      </c>
      <c r="D24" s="38"/>
      <c r="E24" s="38">
        <v>13.333333333333334</v>
      </c>
      <c r="F24" s="55"/>
      <c r="H24" s="56"/>
      <c r="I24" s="66"/>
      <c r="J24" s="66"/>
      <c r="M24" s="30"/>
      <c r="N24" s="30"/>
      <c r="O24" s="30"/>
      <c r="P24" s="30"/>
      <c r="Q24" s="30"/>
    </row>
    <row r="25" spans="1:21" ht="25" customHeight="1" x14ac:dyDescent="0.45">
      <c r="A25" s="15">
        <v>15</v>
      </c>
      <c r="B25" s="37" t="s">
        <v>70</v>
      </c>
      <c r="C25" s="38">
        <v>45</v>
      </c>
      <c r="D25" s="38"/>
      <c r="E25" s="38">
        <v>28.333333333333332</v>
      </c>
      <c r="F25" s="55"/>
      <c r="H25" s="57"/>
      <c r="I25" s="58"/>
      <c r="J25" s="58"/>
      <c r="M25" s="30"/>
      <c r="N25" s="30"/>
      <c r="O25" s="30"/>
      <c r="P25" s="30"/>
      <c r="Q25" s="30"/>
    </row>
    <row r="26" spans="1:21" ht="25" customHeight="1" x14ac:dyDescent="0.45">
      <c r="A26" s="15">
        <v>16</v>
      </c>
      <c r="B26" s="37" t="s">
        <v>71</v>
      </c>
      <c r="C26" s="38">
        <v>38.75</v>
      </c>
      <c r="D26" s="38"/>
      <c r="E26" s="38">
        <v>11.666666666666666</v>
      </c>
      <c r="F26" s="55"/>
      <c r="H26" s="15"/>
      <c r="N26" s="30"/>
      <c r="O26" s="30"/>
      <c r="P26" s="30"/>
      <c r="Q26" s="30"/>
    </row>
    <row r="27" spans="1:21" ht="25" customHeight="1" x14ac:dyDescent="0.45">
      <c r="A27" s="15">
        <v>17</v>
      </c>
      <c r="B27" s="37" t="s">
        <v>72</v>
      </c>
      <c r="C27" s="38">
        <v>36.25</v>
      </c>
      <c r="D27" s="38"/>
      <c r="E27" s="38">
        <v>11.666666666666666</v>
      </c>
      <c r="F27" s="55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1" ht="25" customHeight="1" x14ac:dyDescent="0.45">
      <c r="A28" s="15">
        <v>18</v>
      </c>
      <c r="B28" s="37" t="s">
        <v>110</v>
      </c>
      <c r="C28" s="59">
        <v>41.25</v>
      </c>
      <c r="D28" s="59"/>
      <c r="E28" s="59">
        <v>2.5</v>
      </c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1" ht="25" customHeight="1" x14ac:dyDescent="0.45">
      <c r="A29" s="15">
        <v>19</v>
      </c>
      <c r="B29" s="37" t="s">
        <v>73</v>
      </c>
      <c r="C29" s="38">
        <v>22.5</v>
      </c>
      <c r="D29" s="38"/>
      <c r="E29" s="38">
        <v>8.3333333333333321</v>
      </c>
      <c r="F29" s="55"/>
      <c r="G29" s="61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1" ht="25" customHeight="1" x14ac:dyDescent="0.45">
      <c r="A30" s="15">
        <v>20</v>
      </c>
      <c r="B30" s="37" t="s">
        <v>74</v>
      </c>
      <c r="C30" s="38">
        <v>32.5</v>
      </c>
      <c r="D30" s="38"/>
      <c r="E30" s="38">
        <v>15</v>
      </c>
      <c r="F30" s="55"/>
      <c r="G30" s="61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1" ht="25" customHeight="1" x14ac:dyDescent="0.45">
      <c r="A31" s="15">
        <v>21</v>
      </c>
      <c r="B31" s="37" t="s">
        <v>75</v>
      </c>
      <c r="C31" s="38">
        <v>41.25</v>
      </c>
      <c r="D31" s="38"/>
      <c r="E31" s="38">
        <v>25.833333333333336</v>
      </c>
      <c r="F31" s="55"/>
      <c r="G31" s="61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1" ht="25" customHeight="1" x14ac:dyDescent="0.45">
      <c r="A32" s="15">
        <v>22</v>
      </c>
      <c r="B32" s="37" t="s">
        <v>76</v>
      </c>
      <c r="C32" s="38">
        <v>43.75</v>
      </c>
      <c r="D32" s="38"/>
      <c r="E32" s="38">
        <v>35.833333333333336</v>
      </c>
      <c r="F32" s="55"/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1" ht="25" customHeight="1" x14ac:dyDescent="0.45">
      <c r="A33" s="15">
        <v>23</v>
      </c>
      <c r="B33" s="37" t="s">
        <v>77</v>
      </c>
      <c r="C33" s="38">
        <v>46.25</v>
      </c>
      <c r="D33" s="38"/>
      <c r="E33" s="38">
        <v>42.5</v>
      </c>
      <c r="F33" s="55"/>
      <c r="G33" s="61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1" ht="25" customHeight="1" x14ac:dyDescent="0.45">
      <c r="A34" s="15">
        <v>24</v>
      </c>
      <c r="B34" s="37" t="s">
        <v>78</v>
      </c>
      <c r="C34" s="38">
        <v>36.25</v>
      </c>
      <c r="D34" s="38"/>
      <c r="E34" s="38">
        <v>26.666666666666668</v>
      </c>
      <c r="F34" s="55"/>
      <c r="G34" s="6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1" ht="25" customHeight="1" x14ac:dyDescent="0.45">
      <c r="A35" s="15">
        <v>25</v>
      </c>
      <c r="B35" s="37" t="s">
        <v>79</v>
      </c>
      <c r="C35" s="38">
        <v>38.75</v>
      </c>
      <c r="D35" s="38"/>
      <c r="E35" s="38">
        <v>31.666666666666664</v>
      </c>
      <c r="F35" s="55"/>
      <c r="G35" s="61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1" ht="25" customHeight="1" x14ac:dyDescent="0.45">
      <c r="A36" s="15">
        <v>26</v>
      </c>
      <c r="B36" s="37" t="s">
        <v>80</v>
      </c>
      <c r="C36" s="38">
        <v>27.500000000000004</v>
      </c>
      <c r="D36" s="38"/>
      <c r="E36" s="38">
        <v>5.833333333333333</v>
      </c>
      <c r="F36" s="55"/>
      <c r="G36" s="61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1" ht="25" customHeight="1" x14ac:dyDescent="0.45">
      <c r="A37" s="15">
        <v>27</v>
      </c>
      <c r="B37" s="37" t="s">
        <v>81</v>
      </c>
      <c r="C37" s="38">
        <v>41.25</v>
      </c>
      <c r="D37" s="38"/>
      <c r="E37" s="38">
        <v>31.666666666666664</v>
      </c>
      <c r="F37" s="55"/>
      <c r="G37" s="6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5" customHeight="1" x14ac:dyDescent="0.45">
      <c r="A38" s="15">
        <v>28</v>
      </c>
      <c r="B38" s="37" t="s">
        <v>82</v>
      </c>
      <c r="C38" s="38">
        <v>46.25</v>
      </c>
      <c r="D38" s="38"/>
      <c r="E38" s="38">
        <v>39.166666666666664</v>
      </c>
      <c r="F38" s="55"/>
      <c r="G38" s="5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1" ht="25" customHeight="1" x14ac:dyDescent="0.45">
      <c r="A39" s="15">
        <v>29</v>
      </c>
      <c r="B39" s="37" t="s">
        <v>83</v>
      </c>
      <c r="C39" s="38">
        <v>45</v>
      </c>
      <c r="D39" s="38"/>
      <c r="E39" s="38">
        <v>35</v>
      </c>
      <c r="F39" s="55"/>
    </row>
    <row r="40" spans="1:21" ht="25" customHeight="1" x14ac:dyDescent="0.45">
      <c r="A40" s="15">
        <v>30</v>
      </c>
      <c r="B40" s="37" t="s">
        <v>84</v>
      </c>
      <c r="C40" s="38">
        <v>40</v>
      </c>
      <c r="D40" s="38"/>
      <c r="E40" s="38">
        <v>30</v>
      </c>
      <c r="F40" s="55"/>
    </row>
    <row r="41" spans="1:21" ht="25" customHeight="1" x14ac:dyDescent="0.45">
      <c r="A41" s="15">
        <v>31</v>
      </c>
      <c r="B41" s="37" t="s">
        <v>85</v>
      </c>
      <c r="C41" s="38">
        <v>46.25</v>
      </c>
      <c r="D41" s="38"/>
      <c r="E41" s="38">
        <v>46.666666666666664</v>
      </c>
      <c r="F41" s="55"/>
      <c r="G41" s="61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1" ht="25" customHeight="1" x14ac:dyDescent="0.45">
      <c r="A42" s="15">
        <v>32</v>
      </c>
      <c r="B42" s="37" t="s">
        <v>86</v>
      </c>
      <c r="C42" s="38">
        <v>35</v>
      </c>
      <c r="D42" s="38"/>
      <c r="E42" s="38">
        <v>18.333333333333332</v>
      </c>
      <c r="F42" s="55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1:21" ht="25" customHeight="1" x14ac:dyDescent="0.45">
      <c r="A43" s="15">
        <v>33</v>
      </c>
      <c r="B43" s="37" t="s">
        <v>87</v>
      </c>
      <c r="C43" s="38">
        <v>36.25</v>
      </c>
      <c r="D43" s="38"/>
      <c r="E43" s="38">
        <v>15.833333333333332</v>
      </c>
      <c r="F43" s="55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1:21" ht="25" customHeight="1" x14ac:dyDescent="0.45">
      <c r="A44" s="15">
        <v>34</v>
      </c>
      <c r="B44" s="37" t="s">
        <v>88</v>
      </c>
      <c r="C44" s="38">
        <v>40</v>
      </c>
      <c r="D44" s="38"/>
      <c r="E44" s="38">
        <v>32.5</v>
      </c>
      <c r="F44" s="55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1" ht="25" customHeight="1" x14ac:dyDescent="0.45">
      <c r="A45" s="15">
        <v>35</v>
      </c>
      <c r="B45" s="37" t="s">
        <v>89</v>
      </c>
      <c r="C45" s="38">
        <v>38.75</v>
      </c>
      <c r="D45" s="38"/>
      <c r="E45" s="38">
        <v>35.833333333333336</v>
      </c>
      <c r="F45" s="55"/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</row>
    <row r="46" spans="1:21" ht="25" customHeight="1" x14ac:dyDescent="0.45">
      <c r="A46" s="15">
        <v>36</v>
      </c>
      <c r="B46" s="37" t="s">
        <v>90</v>
      </c>
      <c r="C46" s="38">
        <v>37.5</v>
      </c>
      <c r="D46" s="38"/>
      <c r="E46" s="38">
        <v>18.333333333333332</v>
      </c>
      <c r="F46" s="55"/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</row>
    <row r="47" spans="1:21" ht="25" customHeight="1" x14ac:dyDescent="0.45">
      <c r="A47" s="15">
        <v>37</v>
      </c>
      <c r="B47" s="37" t="s">
        <v>91</v>
      </c>
      <c r="C47" s="38">
        <v>32.5</v>
      </c>
      <c r="D47" s="38"/>
      <c r="E47" s="38">
        <v>17.5</v>
      </c>
      <c r="F47" s="55"/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spans="1:21" ht="25" customHeight="1" x14ac:dyDescent="0.45">
      <c r="A48" s="15">
        <v>38</v>
      </c>
      <c r="B48" s="37" t="s">
        <v>93</v>
      </c>
      <c r="C48" s="38">
        <v>42.5</v>
      </c>
      <c r="D48" s="38"/>
      <c r="E48" s="38">
        <v>37.5</v>
      </c>
      <c r="F48" s="55"/>
      <c r="G48" s="61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1:20" ht="25" customHeight="1" x14ac:dyDescent="0.45">
      <c r="A49" s="15">
        <v>39</v>
      </c>
      <c r="B49" s="37" t="s">
        <v>94</v>
      </c>
      <c r="C49" s="38">
        <v>27.500000000000004</v>
      </c>
      <c r="D49" s="38"/>
      <c r="E49" s="38">
        <v>8.3333333333333321</v>
      </c>
      <c r="F49" s="55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</row>
    <row r="50" spans="1:20" ht="25" customHeight="1" x14ac:dyDescent="0.45">
      <c r="A50" s="15">
        <v>40</v>
      </c>
      <c r="B50" s="37" t="s">
        <v>95</v>
      </c>
      <c r="C50" s="38">
        <v>42.5</v>
      </c>
      <c r="D50" s="38"/>
      <c r="E50" s="38">
        <v>29.166666666666668</v>
      </c>
      <c r="F50" s="55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</row>
    <row r="51" spans="1:20" ht="25" customHeight="1" x14ac:dyDescent="0.45">
      <c r="A51" s="15">
        <v>41</v>
      </c>
      <c r="B51" s="37" t="s">
        <v>96</v>
      </c>
      <c r="C51" s="38">
        <v>37.5</v>
      </c>
      <c r="D51" s="38"/>
      <c r="E51" s="38">
        <v>37.5</v>
      </c>
      <c r="F51" s="55"/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</row>
    <row r="52" spans="1:20" ht="25" customHeight="1" x14ac:dyDescent="0.45">
      <c r="A52" s="15">
        <v>42</v>
      </c>
      <c r="B52" s="37" t="s">
        <v>97</v>
      </c>
      <c r="C52" s="38">
        <v>40</v>
      </c>
      <c r="D52" s="38"/>
      <c r="E52" s="38">
        <v>23.333333333333332</v>
      </c>
      <c r="F52" s="55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ht="25" customHeight="1" x14ac:dyDescent="0.45">
      <c r="A53" s="15">
        <v>43</v>
      </c>
      <c r="B53" s="37" t="s">
        <v>98</v>
      </c>
      <c r="C53" s="38">
        <v>40</v>
      </c>
      <c r="D53" s="38"/>
      <c r="E53" s="38">
        <v>20.833333333333336</v>
      </c>
      <c r="F53" s="55"/>
    </row>
    <row r="54" spans="1:20" ht="25" customHeight="1" x14ac:dyDescent="0.45">
      <c r="A54" s="15">
        <v>44</v>
      </c>
      <c r="B54" s="37" t="s">
        <v>99</v>
      </c>
      <c r="C54" s="38">
        <v>37.5</v>
      </c>
      <c r="D54" s="38"/>
      <c r="E54" s="38">
        <v>19.166666666666668</v>
      </c>
      <c r="F54" s="55"/>
    </row>
    <row r="55" spans="1:20" ht="25" customHeight="1" x14ac:dyDescent="0.45">
      <c r="A55" s="15">
        <v>45</v>
      </c>
      <c r="B55" s="37" t="s">
        <v>100</v>
      </c>
      <c r="C55" s="59">
        <v>35</v>
      </c>
      <c r="D55" s="59"/>
      <c r="E55" s="59">
        <v>24.166666666666668</v>
      </c>
      <c r="F55" s="60"/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1:20" ht="25" customHeight="1" x14ac:dyDescent="0.45">
      <c r="A56" s="15">
        <v>46</v>
      </c>
      <c r="B56" s="37" t="s">
        <v>101</v>
      </c>
      <c r="C56" s="59">
        <v>40</v>
      </c>
      <c r="D56" s="59"/>
      <c r="E56" s="59">
        <v>30</v>
      </c>
      <c r="F56" s="60"/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1:20" ht="25" customHeight="1" x14ac:dyDescent="0.45">
      <c r="A57" s="15">
        <v>47</v>
      </c>
      <c r="B57" s="37" t="s">
        <v>102</v>
      </c>
      <c r="C57" s="38">
        <v>40</v>
      </c>
      <c r="D57" s="38"/>
      <c r="E57" s="38">
        <v>12.5</v>
      </c>
      <c r="F57" s="55"/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25" customHeight="1" x14ac:dyDescent="0.45">
      <c r="A58" s="15">
        <v>48</v>
      </c>
      <c r="B58" s="37" t="s">
        <v>103</v>
      </c>
      <c r="C58" s="38">
        <v>45</v>
      </c>
      <c r="D58" s="38"/>
      <c r="E58" s="38">
        <v>34.166666666666664</v>
      </c>
      <c r="F58" s="55"/>
      <c r="G58" s="61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1:20" ht="25" customHeight="1" x14ac:dyDescent="0.45">
      <c r="A59" s="15">
        <v>49</v>
      </c>
      <c r="B59" s="37" t="s">
        <v>104</v>
      </c>
      <c r="C59" s="38">
        <v>36.25</v>
      </c>
      <c r="D59" s="38"/>
      <c r="E59" s="38">
        <v>20</v>
      </c>
      <c r="F59" s="55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1:20" ht="25" customHeight="1" x14ac:dyDescent="0.45">
      <c r="A60" s="15">
        <v>50</v>
      </c>
      <c r="B60" s="37" t="s">
        <v>105</v>
      </c>
      <c r="C60" s="38">
        <v>37.5</v>
      </c>
      <c r="D60" s="38"/>
      <c r="E60" s="38">
        <v>22.5</v>
      </c>
      <c r="F60" s="55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1:20" ht="25" customHeight="1" x14ac:dyDescent="0.45">
      <c r="A61" s="15">
        <v>51</v>
      </c>
      <c r="B61" s="37" t="s">
        <v>106</v>
      </c>
      <c r="C61" s="38">
        <v>37.5</v>
      </c>
      <c r="D61" s="38"/>
      <c r="E61" s="38">
        <v>24.166666666666668</v>
      </c>
      <c r="F61" s="55"/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5" customHeight="1" x14ac:dyDescent="0.45">
      <c r="A62" s="15">
        <v>52</v>
      </c>
      <c r="B62" s="37" t="s">
        <v>107</v>
      </c>
      <c r="C62" s="38">
        <v>31.25</v>
      </c>
      <c r="D62" s="38"/>
      <c r="E62" s="38">
        <v>10</v>
      </c>
      <c r="F62" s="55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t="25" customHeight="1" x14ac:dyDescent="0.45">
      <c r="A63" s="15">
        <v>53</v>
      </c>
      <c r="B63" s="37" t="s">
        <v>108</v>
      </c>
      <c r="C63" s="38">
        <v>35</v>
      </c>
      <c r="D63" s="38"/>
      <c r="E63" s="38">
        <v>17.5</v>
      </c>
      <c r="F63" s="55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t="25" customHeight="1" x14ac:dyDescent="0.45">
      <c r="A64" s="15">
        <v>54</v>
      </c>
      <c r="B64" s="37"/>
      <c r="C64" s="38"/>
      <c r="D64" s="38"/>
      <c r="E64" s="38"/>
      <c r="F64" s="55"/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t="25" customHeight="1" x14ac:dyDescent="0.45">
      <c r="A65" s="15">
        <v>55</v>
      </c>
      <c r="B65" s="37"/>
      <c r="C65" s="38"/>
      <c r="D65" s="38"/>
      <c r="E65" s="38"/>
      <c r="F65" s="55"/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t="25" customHeight="1" x14ac:dyDescent="0.45">
      <c r="A66" s="15">
        <v>56</v>
      </c>
      <c r="B66" s="37"/>
      <c r="C66" s="38"/>
      <c r="D66" s="38"/>
      <c r="E66" s="38"/>
      <c r="F66" s="55"/>
    </row>
    <row r="67" spans="1:20" ht="25" customHeight="1" x14ac:dyDescent="0.45">
      <c r="A67" s="15">
        <v>57</v>
      </c>
      <c r="B67" s="37"/>
      <c r="C67" s="38"/>
      <c r="D67" s="38"/>
      <c r="E67" s="38"/>
      <c r="F67" s="55"/>
    </row>
    <row r="68" spans="1:20" ht="25" customHeight="1" x14ac:dyDescent="0.45">
      <c r="A68" s="15">
        <v>58</v>
      </c>
      <c r="B68" s="37"/>
      <c r="C68" s="38"/>
      <c r="D68" s="38"/>
      <c r="E68" s="38"/>
      <c r="F68" s="55"/>
    </row>
    <row r="69" spans="1:20" ht="25" customHeight="1" x14ac:dyDescent="0.45">
      <c r="A69" s="15">
        <v>59</v>
      </c>
      <c r="B69" s="37"/>
      <c r="C69" s="38"/>
      <c r="D69" s="38"/>
      <c r="E69" s="38"/>
      <c r="F69" s="55"/>
    </row>
    <row r="70" spans="1:20" ht="25" customHeight="1" x14ac:dyDescent="0.45">
      <c r="A70" s="15">
        <v>60</v>
      </c>
      <c r="B70" s="37"/>
      <c r="C70" s="38"/>
      <c r="D70" s="38"/>
      <c r="E70" s="38"/>
      <c r="F70" s="55"/>
    </row>
    <row r="71" spans="1:20" ht="25" customHeight="1" x14ac:dyDescent="0.45">
      <c r="A71" s="15">
        <v>61</v>
      </c>
      <c r="B71" s="37"/>
      <c r="C71" s="38"/>
      <c r="D71" s="38"/>
      <c r="E71" s="38"/>
      <c r="F71" s="55"/>
    </row>
    <row r="72" spans="1:20" ht="25" customHeight="1" x14ac:dyDescent="0.45">
      <c r="A72" s="15">
        <v>62</v>
      </c>
      <c r="B72" s="37"/>
      <c r="C72" s="38"/>
      <c r="D72" s="38"/>
      <c r="E72" s="38"/>
      <c r="F72" s="55"/>
    </row>
    <row r="73" spans="1:20" ht="25" customHeight="1" x14ac:dyDescent="0.45">
      <c r="A73" s="15">
        <v>63</v>
      </c>
      <c r="B73" s="37"/>
      <c r="C73" s="38"/>
      <c r="D73" s="38"/>
      <c r="E73" s="38"/>
      <c r="F73" s="55"/>
    </row>
    <row r="74" spans="1:20" ht="25" customHeight="1" x14ac:dyDescent="0.45">
      <c r="A74" s="15">
        <v>64</v>
      </c>
      <c r="B74" s="37"/>
      <c r="C74" s="38"/>
      <c r="D74" s="38"/>
      <c r="E74" s="38"/>
      <c r="F74" s="55"/>
    </row>
    <row r="75" spans="1:20" ht="25" customHeight="1" x14ac:dyDescent="0.45">
      <c r="A75" s="15">
        <v>65</v>
      </c>
      <c r="B75" s="37"/>
      <c r="C75" s="38"/>
      <c r="D75" s="38"/>
      <c r="E75" s="38"/>
      <c r="F75" s="55"/>
    </row>
    <row r="76" spans="1:20" ht="25" customHeight="1" x14ac:dyDescent="0.45">
      <c r="A76" s="15">
        <v>66</v>
      </c>
      <c r="B76" s="37"/>
      <c r="C76" s="38"/>
      <c r="D76" s="38"/>
      <c r="E76" s="38"/>
      <c r="F76" s="55"/>
    </row>
    <row r="77" spans="1:20" ht="25" customHeight="1" x14ac:dyDescent="0.45">
      <c r="A77" s="15">
        <v>67</v>
      </c>
      <c r="B77" s="37"/>
      <c r="C77" s="38"/>
      <c r="D77" s="38"/>
      <c r="E77" s="38"/>
      <c r="F77" s="55"/>
    </row>
    <row r="78" spans="1:20" ht="25" customHeight="1" x14ac:dyDescent="0.45">
      <c r="A78" s="15">
        <v>68</v>
      </c>
      <c r="B78" s="37"/>
      <c r="C78" s="38"/>
      <c r="D78" s="38"/>
      <c r="E78" s="38"/>
      <c r="F78" s="55"/>
    </row>
    <row r="79" spans="1:20" ht="25" customHeight="1" x14ac:dyDescent="0.45">
      <c r="A79" s="15">
        <v>69</v>
      </c>
      <c r="B79" s="37"/>
      <c r="C79" s="38"/>
      <c r="D79" s="38"/>
      <c r="E79" s="38"/>
      <c r="F79" s="55"/>
    </row>
    <row r="80" spans="1:20" ht="25" customHeight="1" x14ac:dyDescent="0.45">
      <c r="A80" s="15">
        <v>70</v>
      </c>
      <c r="B80" s="37"/>
      <c r="C80" s="38"/>
      <c r="D80" s="38"/>
      <c r="E80" s="38"/>
      <c r="F80" s="55"/>
    </row>
    <row r="81" spans="1:21" ht="25" customHeight="1" x14ac:dyDescent="0.45">
      <c r="A81" s="15">
        <v>71</v>
      </c>
      <c r="B81" s="37"/>
      <c r="C81" s="38"/>
      <c r="D81" s="38"/>
      <c r="E81" s="38"/>
      <c r="F81" s="55"/>
    </row>
    <row r="82" spans="1:21" ht="25" customHeight="1" x14ac:dyDescent="0.45">
      <c r="A82" s="15">
        <v>72</v>
      </c>
      <c r="B82" s="37"/>
      <c r="C82" s="38"/>
      <c r="D82" s="38"/>
      <c r="E82" s="38"/>
      <c r="F82" s="55"/>
      <c r="G82" s="62"/>
    </row>
    <row r="83" spans="1:21" ht="25" customHeight="1" x14ac:dyDescent="0.45">
      <c r="A83" s="15">
        <v>73</v>
      </c>
      <c r="B83" s="37"/>
      <c r="C83" s="59"/>
      <c r="D83" s="59"/>
      <c r="E83" s="59"/>
      <c r="F83" s="60"/>
      <c r="G83" s="62"/>
      <c r="H83"/>
      <c r="I83"/>
    </row>
    <row r="84" spans="1:21" ht="25" customHeight="1" x14ac:dyDescent="0.45">
      <c r="A84" s="15">
        <v>74</v>
      </c>
      <c r="B84" s="37"/>
      <c r="C84" s="59"/>
      <c r="D84" s="59"/>
      <c r="E84" s="59"/>
      <c r="F84" s="60"/>
      <c r="G84" s="62"/>
      <c r="H84"/>
      <c r="I84"/>
    </row>
    <row r="85" spans="1:21" ht="25" customHeight="1" x14ac:dyDescent="0.45">
      <c r="A85" s="15">
        <v>75</v>
      </c>
      <c r="B85" s="37"/>
      <c r="C85" s="38"/>
      <c r="D85" s="38"/>
      <c r="E85" s="38"/>
      <c r="F85" s="55"/>
      <c r="G85" s="62"/>
      <c r="H85"/>
      <c r="I85"/>
    </row>
    <row r="86" spans="1:21" x14ac:dyDescent="0.45">
      <c r="A86" s="15">
        <v>76</v>
      </c>
      <c r="B86" s="62"/>
      <c r="C86" s="62"/>
      <c r="D86" s="62"/>
      <c r="E86" s="62"/>
      <c r="F86" s="62"/>
      <c r="G86" s="62"/>
      <c r="H86"/>
      <c r="I86"/>
    </row>
    <row r="87" spans="1:21" s="64" customFormat="1" x14ac:dyDescent="0.45">
      <c r="A87" s="15">
        <v>77</v>
      </c>
      <c r="B87" s="62"/>
      <c r="C87" s="63"/>
      <c r="D87" s="63"/>
      <c r="E87" s="63"/>
      <c r="F87" s="63"/>
      <c r="G87" s="62"/>
      <c r="H87"/>
      <c r="I8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15">
        <v>78</v>
      </c>
      <c r="B88" s="62"/>
      <c r="C88" s="62"/>
      <c r="D88" s="62"/>
      <c r="E88" s="62"/>
      <c r="F88" s="62"/>
      <c r="G88" s="62"/>
      <c r="H88"/>
      <c r="I88"/>
      <c r="U88" s="64"/>
    </row>
    <row r="89" spans="1:21" x14ac:dyDescent="0.45">
      <c r="A89" s="15">
        <v>79</v>
      </c>
      <c r="B89" s="62"/>
      <c r="C89" s="65"/>
      <c r="D89" s="65"/>
      <c r="E89" s="65"/>
      <c r="F89" s="65"/>
      <c r="G89" s="62"/>
      <c r="H89"/>
      <c r="I89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</row>
    <row r="90" spans="1:21" x14ac:dyDescent="0.45">
      <c r="A90" s="15">
        <v>80</v>
      </c>
      <c r="B90" s="62"/>
      <c r="C90" s="62"/>
      <c r="D90" s="62"/>
      <c r="E90" s="62"/>
      <c r="F90" s="62"/>
      <c r="G90" s="62"/>
      <c r="H90"/>
      <c r="I90"/>
    </row>
    <row r="91" spans="1:21" x14ac:dyDescent="0.45">
      <c r="A91" s="15">
        <v>81</v>
      </c>
      <c r="B91" s="62"/>
      <c r="C91" s="62"/>
      <c r="D91" s="62"/>
      <c r="E91" s="62"/>
      <c r="F91" s="62"/>
      <c r="G91" s="62"/>
      <c r="H91"/>
      <c r="I91"/>
    </row>
    <row r="92" spans="1:21" x14ac:dyDescent="0.45">
      <c r="A92" s="15">
        <v>82</v>
      </c>
      <c r="B92" s="62"/>
      <c r="C92" s="62"/>
      <c r="D92" s="62"/>
      <c r="E92" s="62"/>
      <c r="F92" s="62"/>
      <c r="G92" s="62"/>
      <c r="H92"/>
      <c r="I92"/>
    </row>
    <row r="93" spans="1:21" x14ac:dyDescent="0.45">
      <c r="A93" s="15">
        <v>83</v>
      </c>
      <c r="B93" s="62"/>
      <c r="C93" s="62"/>
      <c r="D93" s="62"/>
      <c r="E93" s="62"/>
      <c r="F93" s="62"/>
      <c r="G93" s="62"/>
      <c r="H93"/>
      <c r="I93"/>
    </row>
    <row r="94" spans="1:21" s="64" customFormat="1" x14ac:dyDescent="0.45">
      <c r="A94" s="15">
        <v>84</v>
      </c>
      <c r="B94" s="62"/>
      <c r="C94" s="62"/>
      <c r="D94" s="62"/>
      <c r="E94" s="62"/>
      <c r="F94" s="62"/>
      <c r="G94" s="62"/>
      <c r="H94"/>
      <c r="I9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15">
        <v>85</v>
      </c>
      <c r="B95" s="62"/>
      <c r="C95" s="62"/>
      <c r="D95" s="62"/>
      <c r="E95" s="62"/>
      <c r="F95" s="62"/>
      <c r="G95" s="62"/>
      <c r="H95"/>
      <c r="I95"/>
      <c r="U95" s="64"/>
    </row>
    <row r="96" spans="1:21" x14ac:dyDescent="0.45">
      <c r="A96" s="15">
        <v>86</v>
      </c>
      <c r="B96" s="62"/>
      <c r="C96" s="62"/>
      <c r="D96" s="62"/>
      <c r="E96" s="62"/>
      <c r="F96" s="62"/>
      <c r="G96" s="62"/>
      <c r="H96"/>
      <c r="I96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</row>
    <row r="97" spans="1:21" x14ac:dyDescent="0.45">
      <c r="A97" s="15">
        <v>87</v>
      </c>
      <c r="B97" s="62"/>
      <c r="C97" s="62"/>
      <c r="D97" s="62"/>
      <c r="E97" s="62"/>
      <c r="F97" s="62"/>
      <c r="G97" s="62"/>
      <c r="H97"/>
      <c r="I97"/>
    </row>
    <row r="98" spans="1:21" x14ac:dyDescent="0.45">
      <c r="A98" s="15">
        <v>88</v>
      </c>
      <c r="B98" s="62"/>
      <c r="C98" s="62"/>
      <c r="D98" s="62"/>
      <c r="E98" s="62"/>
      <c r="F98" s="62"/>
      <c r="G98" s="62"/>
      <c r="H98"/>
      <c r="I98"/>
    </row>
    <row r="99" spans="1:21" x14ac:dyDescent="0.45">
      <c r="A99" s="15">
        <v>89</v>
      </c>
      <c r="B99" s="62"/>
      <c r="C99" s="62"/>
      <c r="D99" s="62"/>
      <c r="E99" s="62"/>
      <c r="F99" s="62"/>
      <c r="G99" s="62"/>
      <c r="H99"/>
      <c r="I99"/>
    </row>
    <row r="100" spans="1:21" x14ac:dyDescent="0.45">
      <c r="A100" s="15">
        <v>90</v>
      </c>
      <c r="B100" s="62"/>
      <c r="C100" s="62"/>
      <c r="D100" s="62"/>
      <c r="E100" s="62"/>
      <c r="F100" s="62"/>
      <c r="G100" s="62"/>
      <c r="H100"/>
      <c r="I100"/>
    </row>
    <row r="101" spans="1:21" x14ac:dyDescent="0.45">
      <c r="A101" s="15">
        <v>91</v>
      </c>
      <c r="B101" s="62"/>
      <c r="C101" s="62"/>
      <c r="D101" s="62"/>
      <c r="E101" s="62"/>
      <c r="F101" s="62"/>
      <c r="G101" s="62"/>
      <c r="H101"/>
      <c r="I101"/>
    </row>
    <row r="102" spans="1:21" s="64" customFormat="1" x14ac:dyDescent="0.45">
      <c r="A102" s="15">
        <v>92</v>
      </c>
      <c r="B102" s="62"/>
      <c r="C102" s="62"/>
      <c r="D102" s="62"/>
      <c r="E102" s="62"/>
      <c r="F102" s="62"/>
      <c r="G102" s="62"/>
      <c r="H102"/>
      <c r="I10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15">
        <v>93</v>
      </c>
      <c r="B103" s="62"/>
      <c r="C103" s="62"/>
      <c r="D103" s="62"/>
      <c r="E103" s="62"/>
      <c r="F103" s="62"/>
      <c r="G103" s="62"/>
      <c r="H103"/>
      <c r="I103"/>
      <c r="U103" s="64"/>
    </row>
    <row r="104" spans="1:21" x14ac:dyDescent="0.45">
      <c r="A104" s="15">
        <v>94</v>
      </c>
      <c r="B104" s="62"/>
      <c r="C104" s="62"/>
      <c r="D104" s="62"/>
      <c r="E104" s="62"/>
      <c r="F104" s="62"/>
      <c r="G104" s="62"/>
      <c r="H104"/>
      <c r="I10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</row>
    <row r="105" spans="1:21" x14ac:dyDescent="0.45">
      <c r="A105" s="15">
        <v>95</v>
      </c>
      <c r="B105" s="62"/>
      <c r="C105" s="62"/>
      <c r="D105" s="62"/>
      <c r="E105" s="62"/>
      <c r="F105" s="62"/>
      <c r="G105" s="62"/>
      <c r="H105"/>
      <c r="I105"/>
    </row>
    <row r="106" spans="1:21" x14ac:dyDescent="0.45">
      <c r="A106" s="15">
        <v>96</v>
      </c>
      <c r="G106" s="62"/>
      <c r="H106"/>
      <c r="I106"/>
    </row>
    <row r="107" spans="1:21" x14ac:dyDescent="0.45">
      <c r="A107" s="15">
        <v>97</v>
      </c>
      <c r="H107"/>
      <c r="I107"/>
    </row>
  </sheetData>
  <mergeCells count="7">
    <mergeCell ref="O3:U7"/>
    <mergeCell ref="A4:E4"/>
    <mergeCell ref="I24:J24"/>
    <mergeCell ref="A1:E1"/>
    <mergeCell ref="G1:M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BBAR2211</vt:lpstr>
      <vt:lpstr>BBAR2210</vt:lpstr>
      <vt:lpstr>BCFA1104</vt:lpstr>
      <vt:lpstr>BBAR1206</vt:lpstr>
      <vt:lpstr>BBAR2206</vt:lpstr>
      <vt:lpstr>BCOR1202</vt:lpstr>
      <vt:lpstr>CUBC2434</vt:lpstr>
      <vt:lpstr>BBAR1106</vt:lpstr>
      <vt:lpstr>BBAR1203</vt:lpstr>
      <vt:lpstr>BBAR1105</vt:lpstr>
      <vt:lpstr>CUTM1679</vt:lpstr>
      <vt:lpstr>BBAR2108</vt:lpstr>
      <vt:lpstr>BBAR2110</vt:lpstr>
      <vt:lpstr>BBAR2106</vt:lpstr>
      <vt:lpstr>BBAR2209</vt:lpstr>
      <vt:lpstr>BBAR3202</vt:lpstr>
      <vt:lpstr>BCFA1102</vt:lpstr>
      <vt:lpstr>BCFA1207</vt:lpstr>
      <vt:lpstr>BBAR2203</vt:lpstr>
      <vt:lpstr>CUBC2435</vt:lpstr>
      <vt:lpstr>BBAR2107</vt:lpstr>
      <vt:lpstr>CUBC2436</vt:lpstr>
      <vt:lpstr>CUBC2437</vt:lpstr>
      <vt:lpstr>BBAR1208</vt:lpstr>
      <vt:lpstr>BBAR1101</vt:lpstr>
      <vt:lpstr>BBAR2207</vt:lpstr>
      <vt:lpstr>BBAR1201</vt:lpstr>
      <vt:lpstr>BBAR2109</vt:lpstr>
      <vt:lpstr>BBAR1103</vt:lpstr>
      <vt:lpstr>CUTM1687</vt:lpstr>
      <vt:lpstr>Sheet30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Patjoshi</dc:creator>
  <cp:lastModifiedBy>HP</cp:lastModifiedBy>
  <dcterms:created xsi:type="dcterms:W3CDTF">2022-11-19T10:32:38Z</dcterms:created>
  <dcterms:modified xsi:type="dcterms:W3CDTF">2022-11-21T11:02:38Z</dcterms:modified>
</cp:coreProperties>
</file>