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enturion Documents\NAAC\recopoattainmentforeeedepartment (1)\"/>
    </mc:Choice>
  </mc:AlternateContent>
  <bookViews>
    <workbookView xWindow="-105" yWindow="-105" windowWidth="19425" windowHeight="10305" tabRatio="500" firstSheet="13" activeTab="14"/>
  </bookViews>
  <sheets>
    <sheet name="Computer Application to Power-S" sheetId="17" r:id="rId1"/>
    <sheet name="Non-Linear Control Systems" sheetId="18" r:id="rId2"/>
    <sheet name="Microcontrol App. with PLC" sheetId="19" r:id="rId3"/>
    <sheet name="SCADA- COMPATIBLE WITH ALL PLC" sheetId="20" r:id="rId4"/>
    <sheet name="Advance. Electrical and Automa" sheetId="21" r:id="rId5"/>
    <sheet name="Sensor and VFD interferance to" sheetId="22" r:id="rId6"/>
    <sheet name="Optimization tech in Power Sys" sheetId="23" r:id="rId7"/>
    <sheet name="Concept of Smart Grid Tech" sheetId="24" r:id="rId8"/>
    <sheet name="Digital Control System Applied" sheetId="25" r:id="rId9"/>
    <sheet name="Power system Dynamics and Stab" sheetId="26" r:id="rId10"/>
    <sheet name="DISTRIBUTED CONTROL SYSTEM-" sheetId="27" r:id="rId11"/>
    <sheet name="INDUSTRY INTERNSHIP &amp; PROJECT-I" sheetId="28" r:id="rId12"/>
    <sheet name="Power System Monitoring by HMI" sheetId="29" r:id="rId13"/>
    <sheet name="RESEARCHE METHODOLOGY &amp; IPR" sheetId="30" r:id="rId14"/>
    <sheet name="SCADA-COMPAT WTH FIX BRAND PLC" sheetId="31" r:id="rId15"/>
    <sheet name="INDUSTRY INTERN &amp; PROJECT II" sheetId="32" r:id="rId1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7" i="32" l="1"/>
  <c r="L17" i="32"/>
  <c r="I17" i="32"/>
  <c r="U16" i="32"/>
  <c r="U17" i="32" s="1"/>
  <c r="T16" i="32"/>
  <c r="T17" i="32" s="1"/>
  <c r="P16" i="32"/>
  <c r="L16" i="32"/>
  <c r="I16" i="32"/>
  <c r="H16" i="32"/>
  <c r="H17" i="32" s="1"/>
  <c r="V17" i="31"/>
  <c r="U17" i="31"/>
  <c r="N17" i="31"/>
  <c r="J17" i="31"/>
  <c r="V16" i="31"/>
  <c r="U16" i="31"/>
  <c r="T16" i="31"/>
  <c r="T17" i="31" s="1"/>
  <c r="N16" i="31"/>
  <c r="J16" i="31"/>
  <c r="I16" i="31"/>
  <c r="I17" i="31" s="1"/>
  <c r="H16" i="31"/>
  <c r="H17" i="31" s="1"/>
  <c r="U17" i="30"/>
  <c r="I17" i="30"/>
  <c r="H17" i="30"/>
  <c r="V16" i="30"/>
  <c r="V17" i="30" s="1"/>
  <c r="U16" i="30"/>
  <c r="T16" i="30"/>
  <c r="T17" i="30" s="1"/>
  <c r="N16" i="30"/>
  <c r="N17" i="30" s="1"/>
  <c r="J16" i="30"/>
  <c r="J17" i="30" s="1"/>
  <c r="I16" i="30"/>
  <c r="H16" i="30"/>
  <c r="V17" i="29"/>
  <c r="U17" i="29"/>
  <c r="T17" i="29"/>
  <c r="N17" i="29"/>
  <c r="J17" i="29"/>
  <c r="I17" i="29"/>
  <c r="H17" i="29"/>
  <c r="V16" i="29"/>
  <c r="U16" i="29"/>
  <c r="T16" i="29"/>
  <c r="N16" i="29"/>
  <c r="J16" i="29"/>
  <c r="I16" i="29"/>
  <c r="H16" i="29"/>
  <c r="I17" i="27"/>
  <c r="J17" i="27"/>
  <c r="N17" i="27"/>
  <c r="T17" i="27"/>
  <c r="U17" i="27"/>
  <c r="V17" i="27"/>
  <c r="H17" i="27"/>
  <c r="V16" i="27"/>
  <c r="U16" i="27"/>
  <c r="T16" i="27"/>
  <c r="N16" i="27"/>
  <c r="J16" i="27"/>
  <c r="I16" i="27"/>
  <c r="H16" i="27"/>
  <c r="I17" i="26"/>
  <c r="J17" i="26"/>
  <c r="N17" i="26"/>
  <c r="T17" i="26"/>
  <c r="U17" i="26"/>
  <c r="V17" i="26"/>
  <c r="H17" i="26"/>
  <c r="H7" i="26"/>
  <c r="V16" i="26"/>
  <c r="U16" i="26"/>
  <c r="T16" i="26"/>
  <c r="N16" i="26"/>
  <c r="J16" i="26"/>
  <c r="I16" i="26"/>
  <c r="H16" i="26"/>
  <c r="J17" i="25"/>
  <c r="N17" i="25"/>
  <c r="J16" i="25"/>
  <c r="N16" i="25"/>
  <c r="N17" i="24"/>
  <c r="N16" i="24"/>
  <c r="J17" i="24"/>
  <c r="J16" i="24"/>
  <c r="J16" i="23"/>
  <c r="N16" i="23"/>
  <c r="N17" i="23" s="1"/>
  <c r="I17" i="23"/>
  <c r="J17" i="23"/>
  <c r="J17" i="22"/>
  <c r="J16" i="22"/>
  <c r="J17" i="21"/>
  <c r="J16" i="21"/>
  <c r="J17" i="20"/>
  <c r="J16" i="20"/>
  <c r="J17" i="19"/>
  <c r="J16" i="19"/>
  <c r="J16" i="18"/>
  <c r="J17" i="18" s="1"/>
  <c r="K17" i="17"/>
  <c r="J17" i="17"/>
  <c r="J16" i="17"/>
  <c r="V17" i="17"/>
  <c r="U17" i="17"/>
  <c r="T17" i="17"/>
  <c r="I17" i="17"/>
  <c r="H17" i="17"/>
  <c r="K16" i="17"/>
  <c r="E12" i="30" l="1"/>
  <c r="E13" i="30"/>
  <c r="E14" i="30"/>
  <c r="E11" i="30"/>
  <c r="C11" i="30"/>
  <c r="E12" i="27"/>
  <c r="E13" i="27"/>
  <c r="E14" i="27"/>
  <c r="E11" i="27"/>
  <c r="C12" i="27"/>
  <c r="C13" i="27"/>
  <c r="C14" i="27"/>
  <c r="C11" i="27"/>
  <c r="E12" i="26"/>
  <c r="E13" i="26"/>
  <c r="E14" i="26"/>
  <c r="E11" i="26"/>
  <c r="C12" i="26"/>
  <c r="C13" i="26"/>
  <c r="C14" i="26"/>
  <c r="C11" i="26"/>
  <c r="E12" i="25"/>
  <c r="E13" i="25"/>
  <c r="E14" i="25"/>
  <c r="E11" i="25"/>
  <c r="C12" i="25"/>
  <c r="C13" i="25"/>
  <c r="C14" i="25"/>
  <c r="C11" i="25"/>
  <c r="E12" i="24"/>
  <c r="E13" i="24"/>
  <c r="E14" i="24"/>
  <c r="E11" i="24"/>
  <c r="C12" i="24"/>
  <c r="C13" i="24"/>
  <c r="C14" i="24"/>
  <c r="C11" i="24"/>
  <c r="E12" i="23"/>
  <c r="E13" i="23"/>
  <c r="E14" i="23"/>
  <c r="E11" i="23"/>
  <c r="C12" i="23"/>
  <c r="C13" i="23"/>
  <c r="C14" i="23"/>
  <c r="C11" i="23"/>
  <c r="E12" i="18"/>
  <c r="E13" i="18"/>
  <c r="E14" i="18"/>
  <c r="E11" i="18"/>
  <c r="C12" i="18"/>
  <c r="C13" i="18"/>
  <c r="C14" i="18"/>
  <c r="C11" i="18"/>
  <c r="E12" i="17"/>
  <c r="E13" i="17"/>
  <c r="E14" i="17"/>
  <c r="E11" i="17"/>
  <c r="C12" i="17"/>
  <c r="C13" i="17"/>
  <c r="C14" i="17"/>
  <c r="C11" i="17"/>
  <c r="F12" i="32" l="1"/>
  <c r="D12" i="32"/>
  <c r="F10" i="32"/>
  <c r="F11" i="32" s="1"/>
  <c r="D10" i="32"/>
  <c r="D11" i="32" s="1"/>
  <c r="H6" i="32"/>
  <c r="H5" i="32"/>
  <c r="H7" i="32" s="1"/>
  <c r="F12" i="31"/>
  <c r="D12" i="31"/>
  <c r="F10" i="31"/>
  <c r="F11" i="31" s="1"/>
  <c r="D10" i="31"/>
  <c r="D11" i="31" s="1"/>
  <c r="H6" i="31"/>
  <c r="H5" i="31"/>
  <c r="F12" i="30"/>
  <c r="D12" i="30"/>
  <c r="F10" i="30"/>
  <c r="F11" i="30" s="1"/>
  <c r="D10" i="30"/>
  <c r="D11" i="30" s="1"/>
  <c r="H6" i="30"/>
  <c r="H5" i="30"/>
  <c r="H7" i="30" s="1"/>
  <c r="F12" i="29"/>
  <c r="D12" i="29"/>
  <c r="D11" i="29"/>
  <c r="F10" i="29"/>
  <c r="F11" i="29" s="1"/>
  <c r="D10" i="29"/>
  <c r="H6" i="29"/>
  <c r="H5" i="29"/>
  <c r="H7" i="29" s="1"/>
  <c r="H17" i="28"/>
  <c r="U16" i="28"/>
  <c r="U17" i="28" s="1"/>
  <c r="T16" i="28"/>
  <c r="T17" i="28" s="1"/>
  <c r="P16" i="28"/>
  <c r="P17" i="28" s="1"/>
  <c r="L16" i="28"/>
  <c r="L17" i="28" s="1"/>
  <c r="I16" i="28"/>
  <c r="I17" i="28" s="1"/>
  <c r="H16" i="28"/>
  <c r="F12" i="28"/>
  <c r="D12" i="28"/>
  <c r="D11" i="28"/>
  <c r="F10" i="28"/>
  <c r="F11" i="28" s="1"/>
  <c r="D10" i="28"/>
  <c r="H6" i="28"/>
  <c r="H5" i="28"/>
  <c r="H6" i="27"/>
  <c r="F12" i="27"/>
  <c r="D12" i="27"/>
  <c r="D11" i="27"/>
  <c r="F10" i="27"/>
  <c r="F11" i="27" s="1"/>
  <c r="D10" i="27"/>
  <c r="H5" i="27"/>
  <c r="H7" i="27" s="1"/>
  <c r="H6" i="26"/>
  <c r="F12" i="26"/>
  <c r="D12" i="26"/>
  <c r="F10" i="26"/>
  <c r="F11" i="26" s="1"/>
  <c r="D10" i="26"/>
  <c r="D11" i="26" s="1"/>
  <c r="H5" i="26"/>
  <c r="V16" i="25"/>
  <c r="V17" i="25" s="1"/>
  <c r="U16" i="25"/>
  <c r="U17" i="25" s="1"/>
  <c r="T16" i="25"/>
  <c r="T17" i="25" s="1"/>
  <c r="I16" i="25"/>
  <c r="I17" i="25" s="1"/>
  <c r="H16" i="25"/>
  <c r="H17" i="25" s="1"/>
  <c r="F12" i="25"/>
  <c r="D12" i="25"/>
  <c r="D11" i="25"/>
  <c r="F10" i="25"/>
  <c r="F11" i="25" s="1"/>
  <c r="D10" i="25"/>
  <c r="H6" i="25"/>
  <c r="H5" i="25"/>
  <c r="H6" i="24"/>
  <c r="F12" i="24"/>
  <c r="V16" i="24"/>
  <c r="V17" i="24" s="1"/>
  <c r="U16" i="24"/>
  <c r="U17" i="24" s="1"/>
  <c r="T16" i="24"/>
  <c r="T17" i="24" s="1"/>
  <c r="I16" i="24"/>
  <c r="I17" i="24" s="1"/>
  <c r="H16" i="24"/>
  <c r="H17" i="24" s="1"/>
  <c r="D12" i="24"/>
  <c r="F10" i="24"/>
  <c r="F11" i="24" s="1"/>
  <c r="D10" i="24"/>
  <c r="D11" i="24" s="1"/>
  <c r="H7" i="24"/>
  <c r="H5" i="24"/>
  <c r="V16" i="23"/>
  <c r="V17" i="23" s="1"/>
  <c r="U16" i="23"/>
  <c r="U17" i="23" s="1"/>
  <c r="T16" i="23"/>
  <c r="T17" i="23" s="1"/>
  <c r="I16" i="23"/>
  <c r="H16" i="23"/>
  <c r="H17" i="23" s="1"/>
  <c r="H6" i="23"/>
  <c r="F12" i="23"/>
  <c r="D12" i="23"/>
  <c r="F10" i="23"/>
  <c r="F11" i="23" s="1"/>
  <c r="D10" i="23"/>
  <c r="D11" i="23" s="1"/>
  <c r="H5" i="23"/>
  <c r="U16" i="22"/>
  <c r="U17" i="22" s="1"/>
  <c r="T16" i="22"/>
  <c r="T17" i="22" s="1"/>
  <c r="L16" i="22"/>
  <c r="L17" i="22" s="1"/>
  <c r="I16" i="22"/>
  <c r="I17" i="22" s="1"/>
  <c r="H16" i="22"/>
  <c r="H17" i="22" s="1"/>
  <c r="F12" i="22"/>
  <c r="D12" i="22"/>
  <c r="F10" i="22"/>
  <c r="F11" i="22" s="1"/>
  <c r="D10" i="22"/>
  <c r="D11" i="22" s="1"/>
  <c r="H6" i="22"/>
  <c r="H5" i="22"/>
  <c r="H7" i="22" s="1"/>
  <c r="U16" i="21"/>
  <c r="U17" i="21" s="1"/>
  <c r="T16" i="21"/>
  <c r="T17" i="21" s="1"/>
  <c r="L16" i="21"/>
  <c r="L17" i="21" s="1"/>
  <c r="I16" i="21"/>
  <c r="I17" i="21" s="1"/>
  <c r="H16" i="21"/>
  <c r="H17" i="21" s="1"/>
  <c r="H6" i="21"/>
  <c r="F12" i="21"/>
  <c r="D12" i="21"/>
  <c r="F10" i="21"/>
  <c r="F11" i="21" s="1"/>
  <c r="D10" i="21"/>
  <c r="D11" i="21" s="1"/>
  <c r="H5" i="21"/>
  <c r="H7" i="21" s="1"/>
  <c r="H7" i="23" l="1"/>
  <c r="H7" i="25"/>
  <c r="H7" i="28"/>
  <c r="H7" i="31"/>
  <c r="U16" i="20"/>
  <c r="U17" i="20" s="1"/>
  <c r="T16" i="20"/>
  <c r="T17" i="20" s="1"/>
  <c r="L16" i="20"/>
  <c r="L17" i="20" s="1"/>
  <c r="I16" i="20"/>
  <c r="I17" i="20" s="1"/>
  <c r="H16" i="20"/>
  <c r="H17" i="20" s="1"/>
  <c r="H6" i="20"/>
  <c r="F12" i="20"/>
  <c r="D12" i="20"/>
  <c r="F10" i="20"/>
  <c r="F11" i="20" s="1"/>
  <c r="D10" i="20"/>
  <c r="D11" i="20" s="1"/>
  <c r="H5" i="20"/>
  <c r="H7" i="20" s="1"/>
  <c r="U16" i="19" l="1"/>
  <c r="U17" i="19" s="1"/>
  <c r="T16" i="19"/>
  <c r="T17" i="19" s="1"/>
  <c r="L16" i="19"/>
  <c r="L17" i="19" s="1"/>
  <c r="I16" i="19"/>
  <c r="I17" i="19" s="1"/>
  <c r="H16" i="19"/>
  <c r="H17" i="19" s="1"/>
  <c r="H6" i="19"/>
  <c r="F12" i="19"/>
  <c r="D12" i="19"/>
  <c r="F10" i="19"/>
  <c r="F11" i="19" s="1"/>
  <c r="D10" i="19"/>
  <c r="D11" i="19" s="1"/>
  <c r="H7" i="19"/>
  <c r="H5" i="19"/>
  <c r="F12" i="18"/>
  <c r="H6" i="18"/>
  <c r="V16" i="18"/>
  <c r="V17" i="18" s="1"/>
  <c r="U16" i="18"/>
  <c r="U17" i="18" s="1"/>
  <c r="T16" i="18"/>
  <c r="T17" i="18" s="1"/>
  <c r="L16" i="18"/>
  <c r="L17" i="18" s="1"/>
  <c r="I16" i="18"/>
  <c r="I17" i="18" s="1"/>
  <c r="H16" i="18"/>
  <c r="H17" i="18" s="1"/>
  <c r="D12" i="18"/>
  <c r="F10" i="18"/>
  <c r="F11" i="18" s="1"/>
  <c r="D10" i="18"/>
  <c r="D11" i="18" s="1"/>
  <c r="H5" i="18"/>
  <c r="I16" i="17"/>
  <c r="T16" i="17"/>
  <c r="U16" i="17"/>
  <c r="V16" i="17"/>
  <c r="H16" i="17"/>
  <c r="H6" i="17"/>
  <c r="F12" i="17"/>
  <c r="H5" i="17"/>
  <c r="D12" i="17"/>
  <c r="F10" i="17"/>
  <c r="F11" i="17" s="1"/>
  <c r="D10" i="17"/>
  <c r="D11" i="17" s="1"/>
  <c r="H7" i="18" l="1"/>
  <c r="H7" i="17"/>
</calcChain>
</file>

<file path=xl/sharedStrings.xml><?xml version="1.0" encoding="utf-8"?>
<sst xmlns="http://schemas.openxmlformats.org/spreadsheetml/2006/main" count="923" uniqueCount="101">
  <si>
    <t>EXAMINATION</t>
  </si>
  <si>
    <t xml:space="preserve"> </t>
  </si>
  <si>
    <t>Question</t>
  </si>
  <si>
    <t>All Questions</t>
  </si>
  <si>
    <t>Blooms Level</t>
  </si>
  <si>
    <t>L3</t>
  </si>
  <si>
    <t>L3,L4,L5</t>
  </si>
  <si>
    <t>Course Outcome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</si>
  <si>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</si>
  <si>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</si>
  <si>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</si>
  <si>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</si>
  <si>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</si>
  <si>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</si>
  <si>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</si>
  <si>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</si>
  <si>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</si>
  <si>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</si>
  <si>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</si>
  <si>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</si>
  <si>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</si>
  <si>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</si>
  <si>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</si>
  <si>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Max Marks</t>
  </si>
  <si>
    <t>CO1</t>
  </si>
  <si>
    <t>CO2</t>
  </si>
  <si>
    <t>CO3</t>
  </si>
  <si>
    <t>CO6</t>
  </si>
  <si>
    <t>CO8</t>
  </si>
  <si>
    <t>PO Attainment</t>
  </si>
  <si>
    <t>Question Paper:SCADA-COMPATIBLE WITH FIXED BRAND OF PLC</t>
  </si>
  <si>
    <t>Question Paper:INDUSTRY INTERNSHIP &amp; PROJECT-II (THESIS)</t>
  </si>
  <si>
    <t>Centurion University of Technology &amp; Management</t>
  </si>
  <si>
    <t>% of student that should have attained level 3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</si>
  <si>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</si>
  <si>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</si>
  <si>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</si>
  <si>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</si>
  <si>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</si>
  <si>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t>CO-PO is attained</t>
  </si>
  <si>
    <t>&gt;=55%</t>
  </si>
  <si>
    <t>Course Code : BTAB1105                                            Max Marks :100</t>
  </si>
  <si>
    <t>CA</t>
  </si>
  <si>
    <t>&gt;=45%</t>
  </si>
  <si>
    <t xml:space="preserve">CA </t>
  </si>
  <si>
    <t xml:space="preserve"> score/%</t>
  </si>
  <si>
    <t>ES</t>
  </si>
  <si>
    <t>&gt;=35%</t>
  </si>
  <si>
    <t>Avg CO Attainment of all the COs</t>
  </si>
  <si>
    <t>&lt;35%</t>
  </si>
  <si>
    <t>CO</t>
  </si>
  <si>
    <t>CO 1, 2, 3</t>
  </si>
  <si>
    <t>Avg of CO-PO affinity levels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</si>
  <si>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rgb="FF000000"/>
        <rFont val="Calibri"/>
        <family val="2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rgb="FF000000"/>
        <rFont val="Calibri"/>
        <family val="2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rgb="FF000000"/>
        <rFont val="Calibri"/>
        <family val="2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rgb="FF000000"/>
        <rFont val="Calibri"/>
        <family val="2"/>
      </rPr>
      <t xml:space="preserve"> does not relate 
</t>
    </r>
  </si>
  <si>
    <t>Question Paper: COMPUTER APPLICATIONS TO POWER SYSTEM ANALYSIS</t>
  </si>
  <si>
    <t>Course Name: COMPUTER APPLICATIONS TO POWER SYSTEM ANALYSIS        Department: EEE                      Course Code : MTPS1101</t>
  </si>
  <si>
    <t>ACHIVED</t>
  </si>
  <si>
    <t>Question Paper: NON-LINEAR CONTROL SYSTEMS</t>
  </si>
  <si>
    <t xml:space="preserve">Course Name: NON-LINEAR CONTROL SYSTEMS       Department: EEE                      Course Code : MTPS1102    </t>
  </si>
  <si>
    <t>Question Paper: MICRO CONTROLLER APPLICATION WITH PLC</t>
  </si>
  <si>
    <t>Course Code : MTPS1103                                            Max Marks :100</t>
  </si>
  <si>
    <t xml:space="preserve">Course Name: MICRO CONTROLLER APPLICATION WITH PLC    Department: EEE                      Course Code : MTPS1103    </t>
  </si>
  <si>
    <t>Question Paper: SCADA- COMPATIBLE WITH ALL PLC</t>
  </si>
  <si>
    <t>Course Code :  MTPS1104                                           Max Marks :100</t>
  </si>
  <si>
    <t xml:space="preserve">Course Name: SCADA- COMPATIBLE WITH ALL PLC    Department: EEE                      Course Code : MTPS1104    </t>
  </si>
  <si>
    <t xml:space="preserve">Question Paper: Advance. Electrical in Automation </t>
  </si>
  <si>
    <t xml:space="preserve">Course Name:Advance. Electrical in Automation     Department: EEE                      Course Code : MTPS1104    </t>
  </si>
  <si>
    <t>Course Code :  MTPS1105                                        Max Marks :100</t>
  </si>
  <si>
    <t>Question Paper: SENSORS &amp; VFDINTERFACE TO PLC &amp; SCADA</t>
  </si>
  <si>
    <t xml:space="preserve">Course Name:SENSORS &amp; VFDINTERFACE TO PLC &amp; SCADA    Department: EEE                      Course Code : MTPS1106 </t>
  </si>
  <si>
    <t>Course Code :  MTPS1106                                       Max Marks :100</t>
  </si>
  <si>
    <t>Question Paper: OPTIMIZATION TECHNIQUES IN POWER SYSTEM</t>
  </si>
  <si>
    <t xml:space="preserve">Course Name:OPTIMIZATION TECHNIQUES IN POWER SYSTEM    Department: EEE                      Course Code : MTPS1106 </t>
  </si>
  <si>
    <t>Course Code :  MTPS 0102                                      Max Marks :100</t>
  </si>
  <si>
    <t>Question Paper: DIGITAL CONTROL SYSTEM APPLIED TO POWER SYSTEM</t>
  </si>
  <si>
    <t xml:space="preserve">Question Paper: Power System Dynamics and Stability </t>
  </si>
  <si>
    <t xml:space="preserve">Course Name:Power System Dynamics and Stability     Department: EEE                      Course Code : MTPS1106 </t>
  </si>
  <si>
    <t>Course Code :  MTPS 1202                                      Max Marks :100</t>
  </si>
  <si>
    <t>Question Paper: DISTRIBUTED CONTROL SYSTEM</t>
  </si>
  <si>
    <t>Course Code :  MTIP 2101                                            Max Marks :100</t>
  </si>
  <si>
    <t>Question Paper: POWER SYSTEM MONITORING BY HMI</t>
  </si>
  <si>
    <t>Course Code :  MTPS 1205                                        Max Marks :100</t>
  </si>
  <si>
    <t xml:space="preserve">Course Name:POWER SYSTEM MONITORING BY HMI    Department: EEE                      Course Code : MTPS 1205   </t>
  </si>
  <si>
    <t>Question Paper: RESEARCH METHODOLOGY &amp; IPR</t>
  </si>
  <si>
    <t>Course Code :  MTRM 1201                                      Max Marks :100</t>
  </si>
  <si>
    <t xml:space="preserve">Course Name:RESEARCH METHODOLOGY &amp; IPR    Department: EEE                      Course Code :MTRM 1201   </t>
  </si>
  <si>
    <t>Course Code :  MTPS 1203                                     Max Marks :100</t>
  </si>
  <si>
    <r>
      <t xml:space="preserve">Example of curriculum mapping to outcomes 3.:PO1-PO12
</t>
    </r>
    <r>
      <rPr>
        <b/>
        <sz val="9"/>
        <color indexed="8"/>
        <rFont val="Calibri"/>
        <family val="2"/>
      </rPr>
      <t>High</t>
    </r>
    <r>
      <rPr>
        <sz val="9"/>
        <color rgb="FF000000"/>
        <rFont val="Calibri"/>
        <family val="2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9"/>
        <color indexed="8"/>
        <rFont val="Calibri"/>
        <family val="2"/>
      </rPr>
      <t>Medium</t>
    </r>
    <r>
      <rPr>
        <sz val="9"/>
        <color rgb="FF000000"/>
        <rFont val="Calibri"/>
        <family val="2"/>
      </rPr>
      <t xml:space="preserve"> (2) Topics are introduced and further developed and reinforced in course lectures, labs, assignments, tests, etc., a “Working knowledge”
</t>
    </r>
    <r>
      <rPr>
        <b/>
        <sz val="9"/>
        <color indexed="8"/>
        <rFont val="Calibri"/>
        <family val="2"/>
      </rPr>
      <t xml:space="preserve">Low </t>
    </r>
    <r>
      <rPr>
        <sz val="9"/>
        <color rgb="FF000000"/>
        <rFont val="Calibri"/>
        <family val="2"/>
      </rPr>
      <t xml:space="preserve">(1) Topics are introduced in course lectures, labs, homework, assignments, etc, “Talking knowledge” or “awareness”
</t>
    </r>
    <r>
      <rPr>
        <b/>
        <sz val="9"/>
        <color indexed="8"/>
        <rFont val="Calibri"/>
        <family val="2"/>
      </rPr>
      <t>(0)</t>
    </r>
    <r>
      <rPr>
        <sz val="9"/>
        <color rgb="FF000000"/>
        <rFont val="Calibri"/>
        <family val="2"/>
      </rPr>
      <t xml:space="preserve"> does not relate 
</t>
    </r>
  </si>
  <si>
    <t>CO4</t>
  </si>
  <si>
    <t>Question Paper: Concepts of Smart Grid Technology</t>
  </si>
  <si>
    <t>Course Code :  MTPS 0107                                    Max Marks :100</t>
  </si>
  <si>
    <r>
      <t>Course Name:</t>
    </r>
    <r>
      <rPr>
        <b/>
        <sz val="11"/>
        <color rgb="FF800000"/>
        <rFont val="Calibri"/>
        <family val="2"/>
      </rPr>
      <t xml:space="preserve">Concepts of Smart Grid Technology </t>
    </r>
    <r>
      <rPr>
        <b/>
        <sz val="11"/>
        <color indexed="8"/>
        <rFont val="Calibri"/>
        <family val="2"/>
      </rPr>
      <t xml:space="preserve">   Department: EEE                      Course Code : MTPS0107 </t>
    </r>
  </si>
  <si>
    <t>Course Code :  MTPS 1201                                   Max Marks :100</t>
  </si>
  <si>
    <t>Course Name:DIGITAL CONTROL SYSTEM APPLIED TO POWER SYSTEM    Department: EEE                      Course Code : MTPS1201</t>
  </si>
  <si>
    <t>Course Code :  MTPS 1204                                  Max Marks :100</t>
  </si>
  <si>
    <t>Course Name:DISTRIBUTED CONTROL SYSTEM      Department: EEE                      Course Code : MTPS1204</t>
  </si>
  <si>
    <t xml:space="preserve">Course Name:Industry Internship and Project – II/Dissertation Department: EEE                      Course Code : MTIP 2101 </t>
  </si>
  <si>
    <t xml:space="preserve">Course Name:SCADA-COMPATIBLE WITH FIXED BRAND OF PLC    Department: EEE                      Course Code :MTPS 1203   </t>
  </si>
  <si>
    <t>Course Code :  MTIP 2102                                    Max Marks :100</t>
  </si>
  <si>
    <t xml:space="preserve">Course Name:INDUSTRY INTERNSHIP &amp; PROJECT-II (THESIS)    Department: EEE                      Course Code : MTIP 2102           </t>
  </si>
  <si>
    <t>Question Paper: Industry Internship and Project – I/Dissertation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</si>
</sst>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"/>
    <numFmt numFmtId="167" formatCode="0.0000"/>
  </numFmts>
  <fonts count="31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F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800000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66FF"/>
        <bgColor rgb="FFCC99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239">
    <xf numFmtId="0" fontId="0" fillId="0" borderId="0" xfId="0"/>
    <xf numFmtId="1" fontId="3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0" fillId="5" borderId="2" xfId="0" applyNumberFormat="1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5" fillId="6" borderId="0" xfId="0" applyNumberFormat="1" applyFont="1" applyFill="1" applyAlignment="1">
      <alignment vertical="center"/>
    </xf>
    <xf numFmtId="1" fontId="5" fillId="6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5" fillId="9" borderId="3" xfId="0" applyNumberFormat="1" applyFont="1" applyFill="1" applyBorder="1" applyAlignment="1">
      <alignment vertical="center"/>
    </xf>
    <xf numFmtId="1" fontId="8" fillId="8" borderId="3" xfId="0" applyNumberFormat="1" applyFon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5" fillId="9" borderId="2" xfId="0" applyNumberFormat="1" applyFont="1" applyFill="1" applyBorder="1" applyAlignment="1">
      <alignment vertical="center"/>
    </xf>
    <xf numFmtId="1" fontId="5" fillId="8" borderId="2" xfId="0" applyNumberFormat="1" applyFont="1" applyFill="1" applyBorder="1" applyAlignment="1">
      <alignment vertical="center"/>
    </xf>
    <xf numFmtId="1" fontId="5" fillId="8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5" fillId="8" borderId="2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65" fontId="4" fillId="8" borderId="5" xfId="0" applyNumberFormat="1" applyFont="1" applyFill="1" applyBorder="1" applyAlignment="1">
      <alignment horizontal="center" vertical="center"/>
    </xf>
    <xf numFmtId="1" fontId="0" fillId="8" borderId="2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2" fontId="0" fillId="11" borderId="2" xfId="0" applyNumberFormat="1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1" fontId="0" fillId="0" borderId="0" xfId="0" applyNumberFormat="1"/>
    <xf numFmtId="166" fontId="0" fillId="0" borderId="0" xfId="0" applyNumberFormat="1"/>
    <xf numFmtId="0" fontId="13" fillId="0" borderId="0" xfId="0" applyFont="1" applyAlignment="1">
      <alignment vertical="center"/>
    </xf>
    <xf numFmtId="167" fontId="0" fillId="0" borderId="0" xfId="0" applyNumberFormat="1"/>
    <xf numFmtId="1" fontId="3" fillId="4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8" borderId="2" xfId="0" applyNumberFormat="1" applyFill="1" applyBorder="1" applyAlignment="1">
      <alignment horizontal="left" vertical="center"/>
    </xf>
    <xf numFmtId="164" fontId="0" fillId="8" borderId="5" xfId="0" applyNumberFormat="1" applyFill="1" applyBorder="1" applyAlignment="1">
      <alignment horizontal="left" vertical="center"/>
    </xf>
    <xf numFmtId="2" fontId="10" fillId="0" borderId="2" xfId="0" applyNumberFormat="1" applyFont="1" applyBorder="1" applyAlignment="1">
      <alignment horizontal="left" vertical="center"/>
    </xf>
    <xf numFmtId="10" fontId="4" fillId="0" borderId="2" xfId="1" applyNumberFormat="1" applyFont="1" applyBorder="1" applyAlignment="1">
      <alignment horizontal="left" vertical="center"/>
    </xf>
    <xf numFmtId="10" fontId="4" fillId="0" borderId="2" xfId="1" applyNumberFormat="1" applyFont="1" applyBorder="1" applyAlignment="1">
      <alignment horizontal="center" vertical="center"/>
    </xf>
    <xf numFmtId="1" fontId="8" fillId="8" borderId="2" xfId="0" applyNumberFormat="1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vertical="center" wrapText="1"/>
    </xf>
    <xf numFmtId="1" fontId="5" fillId="6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5" fillId="9" borderId="3" xfId="0" applyNumberFormat="1" applyFont="1" applyFill="1" applyBorder="1" applyAlignment="1">
      <alignment horizontal="left" vertical="center"/>
    </xf>
    <xf numFmtId="1" fontId="8" fillId="8" borderId="3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" fontId="5" fillId="9" borderId="2" xfId="0" applyNumberFormat="1" applyFont="1" applyFill="1" applyBorder="1" applyAlignment="1">
      <alignment horizontal="left" vertical="center"/>
    </xf>
    <xf numFmtId="1" fontId="5" fillId="8" borderId="2" xfId="0" applyNumberFormat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1" fontId="5" fillId="8" borderId="5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5" fillId="8" borderId="2" xfId="0" applyNumberFormat="1" applyFont="1" applyFill="1" applyBorder="1" applyAlignment="1">
      <alignment horizontal="left" vertical="center"/>
    </xf>
    <xf numFmtId="1" fontId="4" fillId="8" borderId="2" xfId="0" applyNumberFormat="1" applyFont="1" applyFill="1" applyBorder="1" applyAlignment="1">
      <alignment horizontal="left" vertical="center"/>
    </xf>
    <xf numFmtId="165" fontId="4" fillId="8" borderId="5" xfId="0" applyNumberFormat="1" applyFon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0" fillId="5" borderId="2" xfId="0" applyNumberForma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left" vertical="center"/>
    </xf>
    <xf numFmtId="1" fontId="0" fillId="8" borderId="2" xfId="0" applyNumberFormat="1" applyFill="1" applyBorder="1" applyAlignment="1">
      <alignment horizontal="left" vertical="center"/>
    </xf>
    <xf numFmtId="1" fontId="0" fillId="8" borderId="5" xfId="0" applyNumberFormat="1" applyFill="1" applyBorder="1" applyAlignment="1">
      <alignment horizontal="left" vertical="center"/>
    </xf>
    <xf numFmtId="2" fontId="0" fillId="11" borderId="2" xfId="0" applyNumberFormat="1" applyFill="1" applyBorder="1" applyAlignment="1">
      <alignment horizontal="left" vertical="center"/>
    </xf>
    <xf numFmtId="164" fontId="0" fillId="11" borderId="5" xfId="0" applyNumberFormat="1" applyFill="1" applyBorder="1" applyAlignment="1">
      <alignment horizontal="left" vertical="center"/>
    </xf>
    <xf numFmtId="1" fontId="0" fillId="8" borderId="4" xfId="0" applyNumberForma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1" fontId="12" fillId="10" borderId="4" xfId="0" applyNumberFormat="1" applyFont="1" applyFill="1" applyBorder="1" applyAlignment="1">
      <alignment horizontal="left" vertical="center"/>
    </xf>
    <xf numFmtId="166" fontId="0" fillId="0" borderId="0" xfId="0" applyNumberFormat="1" applyAlignment="1">
      <alignment horizontal="left"/>
    </xf>
    <xf numFmtId="1" fontId="3" fillId="4" borderId="2" xfId="0" applyNumberFormat="1" applyFont="1" applyFill="1" applyBorder="1" applyAlignment="1">
      <alignment horizontal="left" vertical="center"/>
    </xf>
    <xf numFmtId="1" fontId="12" fillId="1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2" fontId="0" fillId="8" borderId="2" xfId="0" applyNumberFormat="1" applyFill="1" applyBorder="1" applyAlignment="1">
      <alignment vertical="center"/>
    </xf>
    <xf numFmtId="1" fontId="8" fillId="8" borderId="2" xfId="0" applyNumberFormat="1" applyFont="1" applyFill="1" applyBorder="1" applyAlignment="1">
      <alignment vertical="center"/>
    </xf>
    <xf numFmtId="164" fontId="0" fillId="8" borderId="5" xfId="0" applyNumberFormat="1" applyFill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1" fontId="5" fillId="8" borderId="5" xfId="0" applyNumberFormat="1" applyFont="1" applyFill="1" applyBorder="1" applyAlignment="1">
      <alignment vertical="center"/>
    </xf>
    <xf numFmtId="165" fontId="5" fillId="8" borderId="2" xfId="0" applyNumberFormat="1" applyFont="1" applyFill="1" applyBorder="1" applyAlignment="1">
      <alignment vertical="center"/>
    </xf>
    <xf numFmtId="165" fontId="4" fillId="8" borderId="5" xfId="0" applyNumberFormat="1" applyFont="1" applyFill="1" applyBorder="1" applyAlignment="1">
      <alignment vertical="center"/>
    </xf>
    <xf numFmtId="1" fontId="0" fillId="5" borderId="2" xfId="0" applyNumberFormat="1" applyFill="1" applyBorder="1"/>
    <xf numFmtId="1" fontId="0" fillId="8" borderId="2" xfId="0" applyNumberFormat="1" applyFill="1" applyBorder="1" applyAlignment="1">
      <alignment vertical="center"/>
    </xf>
    <xf numFmtId="1" fontId="0" fillId="8" borderId="5" xfId="0" applyNumberFormat="1" applyFill="1" applyBorder="1" applyAlignment="1">
      <alignment vertical="center"/>
    </xf>
    <xf numFmtId="2" fontId="0" fillId="11" borderId="2" xfId="0" applyNumberFormat="1" applyFill="1" applyBorder="1" applyAlignment="1">
      <alignment vertical="center"/>
    </xf>
    <xf numFmtId="164" fontId="0" fillId="11" borderId="5" xfId="0" applyNumberFormat="1" applyFill="1" applyBorder="1" applyAlignment="1">
      <alignment vertical="center"/>
    </xf>
    <xf numFmtId="1" fontId="0" fillId="8" borderId="4" xfId="0" applyNumberFormat="1" applyFill="1" applyBorder="1" applyAlignment="1">
      <alignment vertical="center"/>
    </xf>
    <xf numFmtId="1" fontId="18" fillId="6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1" fontId="18" fillId="6" borderId="0" xfId="0" applyNumberFormat="1" applyFont="1" applyFill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7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2" fontId="20" fillId="8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1" fontId="20" fillId="0" borderId="0" xfId="0" applyNumberFormat="1" applyFont="1" applyAlignment="1">
      <alignment vertical="center"/>
    </xf>
    <xf numFmtId="1" fontId="18" fillId="9" borderId="3" xfId="0" applyNumberFormat="1" applyFont="1" applyFill="1" applyBorder="1" applyAlignment="1">
      <alignment vertical="center"/>
    </xf>
    <xf numFmtId="1" fontId="23" fillId="8" borderId="3" xfId="0" applyNumberFormat="1" applyFont="1" applyFill="1" applyBorder="1" applyAlignment="1">
      <alignment horizontal="center" vertical="center"/>
    </xf>
    <xf numFmtId="164" fontId="20" fillId="8" borderId="5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1" fontId="18" fillId="9" borderId="2" xfId="0" applyNumberFormat="1" applyFont="1" applyFill="1" applyBorder="1" applyAlignment="1">
      <alignment vertical="center"/>
    </xf>
    <xf numFmtId="1" fontId="18" fillId="8" borderId="2" xfId="0" applyNumberFormat="1" applyFont="1" applyFill="1" applyBorder="1" applyAlignment="1">
      <alignment vertical="center"/>
    </xf>
    <xf numFmtId="1" fontId="18" fillId="8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/>
    </xf>
    <xf numFmtId="10" fontId="19" fillId="0" borderId="2" xfId="1" applyNumberFormat="1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1" fontId="18" fillId="8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19" fillId="8" borderId="2" xfId="0" applyNumberFormat="1" applyFont="1" applyFill="1" applyBorder="1" applyAlignment="1">
      <alignment horizontal="center" vertical="center"/>
    </xf>
    <xf numFmtId="165" fontId="18" fillId="8" borderId="2" xfId="0" applyNumberFormat="1" applyFont="1" applyFill="1" applyBorder="1" applyAlignment="1">
      <alignment horizontal="center" vertical="center"/>
    </xf>
    <xf numFmtId="165" fontId="19" fillId="8" borderId="5" xfId="0" applyNumberFormat="1" applyFont="1" applyFill="1" applyBorder="1" applyAlignment="1">
      <alignment horizontal="center" vertical="center"/>
    </xf>
    <xf numFmtId="1" fontId="26" fillId="0" borderId="2" xfId="0" applyNumberFormat="1" applyFont="1" applyBorder="1" applyAlignment="1">
      <alignment vertical="center"/>
    </xf>
    <xf numFmtId="1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1" fontId="20" fillId="5" borderId="2" xfId="0" applyNumberFormat="1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 vertical="center"/>
    </xf>
    <xf numFmtId="1" fontId="20" fillId="8" borderId="2" xfId="0" applyNumberFormat="1" applyFont="1" applyFill="1" applyBorder="1" applyAlignment="1">
      <alignment horizontal="center" vertical="center"/>
    </xf>
    <xf numFmtId="1" fontId="20" fillId="8" borderId="5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2" fontId="20" fillId="11" borderId="2" xfId="0" applyNumberFormat="1" applyFont="1" applyFill="1" applyBorder="1" applyAlignment="1">
      <alignment horizontal="center" vertical="center"/>
    </xf>
    <xf numFmtId="164" fontId="20" fillId="11" borderId="5" xfId="0" applyNumberFormat="1" applyFont="1" applyFill="1" applyBorder="1" applyAlignment="1">
      <alignment horizontal="center" vertical="center"/>
    </xf>
    <xf numFmtId="1" fontId="20" fillId="8" borderId="4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1" fontId="19" fillId="10" borderId="4" xfId="0" applyNumberFormat="1" applyFont="1" applyFill="1" applyBorder="1" applyAlignment="1">
      <alignment vertical="center"/>
    </xf>
    <xf numFmtId="1" fontId="26" fillId="2" borderId="2" xfId="0" applyNumberFormat="1" applyFont="1" applyFill="1" applyBorder="1" applyAlignment="1">
      <alignment horizontal="center" vertical="center"/>
    </xf>
    <xf numFmtId="166" fontId="20" fillId="0" borderId="0" xfId="0" applyNumberFormat="1" applyFont="1"/>
    <xf numFmtId="1" fontId="26" fillId="4" borderId="2" xfId="0" applyNumberFormat="1" applyFont="1" applyFill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1" fontId="27" fillId="2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0" fillId="10" borderId="4" xfId="0" applyNumberFormat="1" applyFont="1" applyFill="1" applyBorder="1" applyAlignment="1">
      <alignment horizontal="center" vertical="center" wrapText="1"/>
    </xf>
    <xf numFmtId="1" fontId="28" fillId="4" borderId="2" xfId="0" applyNumberFormat="1" applyFont="1" applyFill="1" applyBorder="1" applyAlignment="1">
      <alignment horizontal="center" vertical="center"/>
    </xf>
    <xf numFmtId="0" fontId="28" fillId="0" borderId="0" xfId="0" applyFont="1"/>
    <xf numFmtId="0" fontId="0" fillId="0" borderId="2" xfId="0" applyBorder="1" applyAlignment="1">
      <alignment horizontal="left" vertical="center" wrapText="1"/>
    </xf>
    <xf numFmtId="1" fontId="5" fillId="6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1" fontId="18" fillId="6" borderId="2" xfId="0" applyNumberFormat="1" applyFont="1" applyFill="1" applyBorder="1" applyAlignment="1">
      <alignment vertical="center" wrapText="1"/>
    </xf>
    <xf numFmtId="1" fontId="18" fillId="6" borderId="1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8" fillId="6" borderId="2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5" fillId="6" borderId="1" xfId="0" applyNumberFormat="1" applyFont="1" applyFill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left" vertical="center"/>
    </xf>
    <xf numFmtId="1" fontId="5" fillId="6" borderId="7" xfId="0" applyNumberFormat="1" applyFont="1" applyFill="1" applyBorder="1" applyAlignment="1">
      <alignment horizontal="left" vertical="center"/>
    </xf>
    <xf numFmtId="1" fontId="5" fillId="6" borderId="4" xfId="0" applyNumberFormat="1" applyFont="1" applyFill="1" applyBorder="1" applyAlignment="1">
      <alignment horizontal="left" vertical="center"/>
    </xf>
    <xf numFmtId="1" fontId="5" fillId="6" borderId="5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2" fontId="4" fillId="7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165" fontId="27" fillId="0" borderId="2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12" fillId="10" borderId="4" xfId="0" applyNumberFormat="1" applyFont="1" applyFill="1" applyBorder="1" applyAlignment="1">
      <alignment vertical="center" wrapText="1"/>
    </xf>
    <xf numFmtId="165" fontId="3" fillId="4" borderId="2" xfId="0" applyNumberFormat="1" applyFont="1" applyFill="1" applyBorder="1" applyAlignment="1">
      <alignment vertical="center"/>
    </xf>
    <xf numFmtId="2" fontId="5" fillId="6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F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4B183"/>
      <rgbColor rgb="FFCC99FF"/>
      <rgbColor rgb="FFFFD966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opLeftCell="A4" zoomScale="50" zoomScaleNormal="50" workbookViewId="0">
      <selection activeCell="H17" sqref="H17:V17"/>
    </sheetView>
  </sheetViews>
  <sheetFormatPr defaultColWidth="5.85546875" defaultRowHeight="15" x14ac:dyDescent="0.25"/>
  <cols>
    <col min="1" max="1" width="12.5703125" style="3" customWidth="1"/>
    <col min="2" max="2" width="17.85546875" style="3" customWidth="1"/>
    <col min="3" max="3" width="17.140625" style="3" customWidth="1"/>
    <col min="4" max="4" width="12.28515625" style="3" customWidth="1"/>
    <col min="5" max="5" width="16.5703125" style="3" customWidth="1"/>
    <col min="6" max="6" width="18.28515625" style="3" customWidth="1"/>
    <col min="7" max="7" width="26.42578125" style="3" customWidth="1"/>
    <col min="8" max="8" width="16.42578125" style="2" customWidth="1"/>
    <col min="9" max="9" width="18.42578125" style="2" customWidth="1"/>
    <col min="10" max="10" width="9.42578125" style="2" customWidth="1"/>
    <col min="11" max="11" width="16.5703125" style="2" customWidth="1"/>
    <col min="12" max="12" width="12.42578125" style="2" customWidth="1"/>
    <col min="13" max="13" width="9.5703125" style="2" customWidth="1"/>
    <col min="14" max="14" width="15.5703125" style="2" customWidth="1"/>
    <col min="15" max="246" width="8.85546875" style="2" customWidth="1"/>
    <col min="247" max="247" width="24.5703125" style="2" customWidth="1"/>
    <col min="248" max="248" width="6" style="2" bestFit="1" customWidth="1"/>
    <col min="249" max="256" width="5.85546875" style="2"/>
    <col min="257" max="257" width="12.5703125" style="2" customWidth="1"/>
    <col min="258" max="258" width="20.85546875" style="2" customWidth="1"/>
    <col min="259" max="260" width="17.140625" style="2" customWidth="1"/>
    <col min="261" max="261" width="25.85546875" style="2" customWidth="1"/>
    <col min="262" max="262" width="36.140625" style="2" customWidth="1"/>
    <col min="263" max="263" width="26.42578125" style="2" customWidth="1"/>
    <col min="264" max="264" width="16.42578125" style="2" customWidth="1"/>
    <col min="265" max="265" width="14.42578125" style="2" customWidth="1"/>
    <col min="266" max="266" width="9.42578125" style="2" customWidth="1"/>
    <col min="267" max="267" width="16.5703125" style="2" customWidth="1"/>
    <col min="268" max="268" width="12.42578125" style="2" customWidth="1"/>
    <col min="269" max="269" width="9.5703125" style="2" customWidth="1"/>
    <col min="270" max="270" width="15.5703125" style="2" customWidth="1"/>
    <col min="271" max="502" width="8.85546875" style="2" customWidth="1"/>
    <col min="503" max="503" width="24.5703125" style="2" customWidth="1"/>
    <col min="504" max="504" width="6" style="2" bestFit="1" customWidth="1"/>
    <col min="505" max="512" width="5.85546875" style="2"/>
    <col min="513" max="513" width="12.5703125" style="2" customWidth="1"/>
    <col min="514" max="514" width="20.85546875" style="2" customWidth="1"/>
    <col min="515" max="516" width="17.140625" style="2" customWidth="1"/>
    <col min="517" max="517" width="25.85546875" style="2" customWidth="1"/>
    <col min="518" max="518" width="36.140625" style="2" customWidth="1"/>
    <col min="519" max="519" width="26.42578125" style="2" customWidth="1"/>
    <col min="520" max="520" width="16.42578125" style="2" customWidth="1"/>
    <col min="521" max="521" width="14.42578125" style="2" customWidth="1"/>
    <col min="522" max="522" width="9.42578125" style="2" customWidth="1"/>
    <col min="523" max="523" width="16.5703125" style="2" customWidth="1"/>
    <col min="524" max="524" width="12.42578125" style="2" customWidth="1"/>
    <col min="525" max="525" width="9.5703125" style="2" customWidth="1"/>
    <col min="526" max="526" width="15.5703125" style="2" customWidth="1"/>
    <col min="527" max="758" width="8.85546875" style="2" customWidth="1"/>
    <col min="759" max="759" width="24.5703125" style="2" customWidth="1"/>
    <col min="760" max="760" width="6" style="2" bestFit="1" customWidth="1"/>
    <col min="761" max="768" width="5.85546875" style="2"/>
    <col min="769" max="769" width="12.5703125" style="2" customWidth="1"/>
    <col min="770" max="770" width="20.85546875" style="2" customWidth="1"/>
    <col min="771" max="772" width="17.140625" style="2" customWidth="1"/>
    <col min="773" max="773" width="25.85546875" style="2" customWidth="1"/>
    <col min="774" max="774" width="36.140625" style="2" customWidth="1"/>
    <col min="775" max="775" width="26.42578125" style="2" customWidth="1"/>
    <col min="776" max="776" width="16.42578125" style="2" customWidth="1"/>
    <col min="777" max="777" width="14.42578125" style="2" customWidth="1"/>
    <col min="778" max="778" width="9.42578125" style="2" customWidth="1"/>
    <col min="779" max="779" width="16.5703125" style="2" customWidth="1"/>
    <col min="780" max="780" width="12.42578125" style="2" customWidth="1"/>
    <col min="781" max="781" width="9.5703125" style="2" customWidth="1"/>
    <col min="782" max="782" width="15.5703125" style="2" customWidth="1"/>
    <col min="783" max="1014" width="8.85546875" style="2" customWidth="1"/>
    <col min="1015" max="1015" width="24.5703125" style="2" customWidth="1"/>
    <col min="1016" max="1016" width="6" style="2" bestFit="1" customWidth="1"/>
    <col min="1017" max="1024" width="5.85546875" style="2"/>
    <col min="1025" max="1025" width="12.5703125" style="2" customWidth="1"/>
    <col min="1026" max="1026" width="20.85546875" style="2" customWidth="1"/>
    <col min="1027" max="1028" width="17.140625" style="2" customWidth="1"/>
    <col min="1029" max="1029" width="25.85546875" style="2" customWidth="1"/>
    <col min="1030" max="1030" width="36.140625" style="2" customWidth="1"/>
    <col min="1031" max="1031" width="26.42578125" style="2" customWidth="1"/>
    <col min="1032" max="1032" width="16.42578125" style="2" customWidth="1"/>
    <col min="1033" max="1033" width="14.42578125" style="2" customWidth="1"/>
    <col min="1034" max="1034" width="9.42578125" style="2" customWidth="1"/>
    <col min="1035" max="1035" width="16.5703125" style="2" customWidth="1"/>
    <col min="1036" max="1036" width="12.42578125" style="2" customWidth="1"/>
    <col min="1037" max="1037" width="9.5703125" style="2" customWidth="1"/>
    <col min="1038" max="1038" width="15.5703125" style="2" customWidth="1"/>
    <col min="1039" max="1270" width="8.85546875" style="2" customWidth="1"/>
    <col min="1271" max="1271" width="24.5703125" style="2" customWidth="1"/>
    <col min="1272" max="1272" width="6" style="2" bestFit="1" customWidth="1"/>
    <col min="1273" max="1280" width="5.85546875" style="2"/>
    <col min="1281" max="1281" width="12.5703125" style="2" customWidth="1"/>
    <col min="1282" max="1282" width="20.85546875" style="2" customWidth="1"/>
    <col min="1283" max="1284" width="17.140625" style="2" customWidth="1"/>
    <col min="1285" max="1285" width="25.85546875" style="2" customWidth="1"/>
    <col min="1286" max="1286" width="36.140625" style="2" customWidth="1"/>
    <col min="1287" max="1287" width="26.42578125" style="2" customWidth="1"/>
    <col min="1288" max="1288" width="16.42578125" style="2" customWidth="1"/>
    <col min="1289" max="1289" width="14.42578125" style="2" customWidth="1"/>
    <col min="1290" max="1290" width="9.42578125" style="2" customWidth="1"/>
    <col min="1291" max="1291" width="16.5703125" style="2" customWidth="1"/>
    <col min="1292" max="1292" width="12.42578125" style="2" customWidth="1"/>
    <col min="1293" max="1293" width="9.5703125" style="2" customWidth="1"/>
    <col min="1294" max="1294" width="15.5703125" style="2" customWidth="1"/>
    <col min="1295" max="1526" width="8.85546875" style="2" customWidth="1"/>
    <col min="1527" max="1527" width="24.5703125" style="2" customWidth="1"/>
    <col min="1528" max="1528" width="6" style="2" bestFit="1" customWidth="1"/>
    <col min="1529" max="1536" width="5.85546875" style="2"/>
    <col min="1537" max="1537" width="12.5703125" style="2" customWidth="1"/>
    <col min="1538" max="1538" width="20.85546875" style="2" customWidth="1"/>
    <col min="1539" max="1540" width="17.140625" style="2" customWidth="1"/>
    <col min="1541" max="1541" width="25.85546875" style="2" customWidth="1"/>
    <col min="1542" max="1542" width="36.140625" style="2" customWidth="1"/>
    <col min="1543" max="1543" width="26.42578125" style="2" customWidth="1"/>
    <col min="1544" max="1544" width="16.42578125" style="2" customWidth="1"/>
    <col min="1545" max="1545" width="14.42578125" style="2" customWidth="1"/>
    <col min="1546" max="1546" width="9.42578125" style="2" customWidth="1"/>
    <col min="1547" max="1547" width="16.5703125" style="2" customWidth="1"/>
    <col min="1548" max="1548" width="12.42578125" style="2" customWidth="1"/>
    <col min="1549" max="1549" width="9.5703125" style="2" customWidth="1"/>
    <col min="1550" max="1550" width="15.5703125" style="2" customWidth="1"/>
    <col min="1551" max="1782" width="8.85546875" style="2" customWidth="1"/>
    <col min="1783" max="1783" width="24.5703125" style="2" customWidth="1"/>
    <col min="1784" max="1784" width="6" style="2" bestFit="1" customWidth="1"/>
    <col min="1785" max="1792" width="5.85546875" style="2"/>
    <col min="1793" max="1793" width="12.5703125" style="2" customWidth="1"/>
    <col min="1794" max="1794" width="20.85546875" style="2" customWidth="1"/>
    <col min="1795" max="1796" width="17.140625" style="2" customWidth="1"/>
    <col min="1797" max="1797" width="25.85546875" style="2" customWidth="1"/>
    <col min="1798" max="1798" width="36.140625" style="2" customWidth="1"/>
    <col min="1799" max="1799" width="26.42578125" style="2" customWidth="1"/>
    <col min="1800" max="1800" width="16.42578125" style="2" customWidth="1"/>
    <col min="1801" max="1801" width="14.42578125" style="2" customWidth="1"/>
    <col min="1802" max="1802" width="9.42578125" style="2" customWidth="1"/>
    <col min="1803" max="1803" width="16.5703125" style="2" customWidth="1"/>
    <col min="1804" max="1804" width="12.42578125" style="2" customWidth="1"/>
    <col min="1805" max="1805" width="9.5703125" style="2" customWidth="1"/>
    <col min="1806" max="1806" width="15.5703125" style="2" customWidth="1"/>
    <col min="1807" max="2038" width="8.85546875" style="2" customWidth="1"/>
    <col min="2039" max="2039" width="24.5703125" style="2" customWidth="1"/>
    <col min="2040" max="2040" width="6" style="2" bestFit="1" customWidth="1"/>
    <col min="2041" max="2048" width="5.85546875" style="2"/>
    <col min="2049" max="2049" width="12.5703125" style="2" customWidth="1"/>
    <col min="2050" max="2050" width="20.85546875" style="2" customWidth="1"/>
    <col min="2051" max="2052" width="17.140625" style="2" customWidth="1"/>
    <col min="2053" max="2053" width="25.85546875" style="2" customWidth="1"/>
    <col min="2054" max="2054" width="36.140625" style="2" customWidth="1"/>
    <col min="2055" max="2055" width="26.42578125" style="2" customWidth="1"/>
    <col min="2056" max="2056" width="16.42578125" style="2" customWidth="1"/>
    <col min="2057" max="2057" width="14.42578125" style="2" customWidth="1"/>
    <col min="2058" max="2058" width="9.42578125" style="2" customWidth="1"/>
    <col min="2059" max="2059" width="16.5703125" style="2" customWidth="1"/>
    <col min="2060" max="2060" width="12.42578125" style="2" customWidth="1"/>
    <col min="2061" max="2061" width="9.5703125" style="2" customWidth="1"/>
    <col min="2062" max="2062" width="15.5703125" style="2" customWidth="1"/>
    <col min="2063" max="2294" width="8.85546875" style="2" customWidth="1"/>
    <col min="2295" max="2295" width="24.5703125" style="2" customWidth="1"/>
    <col min="2296" max="2296" width="6" style="2" bestFit="1" customWidth="1"/>
    <col min="2297" max="2304" width="5.85546875" style="2"/>
    <col min="2305" max="2305" width="12.5703125" style="2" customWidth="1"/>
    <col min="2306" max="2306" width="20.85546875" style="2" customWidth="1"/>
    <col min="2307" max="2308" width="17.140625" style="2" customWidth="1"/>
    <col min="2309" max="2309" width="25.85546875" style="2" customWidth="1"/>
    <col min="2310" max="2310" width="36.140625" style="2" customWidth="1"/>
    <col min="2311" max="2311" width="26.42578125" style="2" customWidth="1"/>
    <col min="2312" max="2312" width="16.42578125" style="2" customWidth="1"/>
    <col min="2313" max="2313" width="14.42578125" style="2" customWidth="1"/>
    <col min="2314" max="2314" width="9.42578125" style="2" customWidth="1"/>
    <col min="2315" max="2315" width="16.5703125" style="2" customWidth="1"/>
    <col min="2316" max="2316" width="12.42578125" style="2" customWidth="1"/>
    <col min="2317" max="2317" width="9.5703125" style="2" customWidth="1"/>
    <col min="2318" max="2318" width="15.5703125" style="2" customWidth="1"/>
    <col min="2319" max="2550" width="8.85546875" style="2" customWidth="1"/>
    <col min="2551" max="2551" width="24.5703125" style="2" customWidth="1"/>
    <col min="2552" max="2552" width="6" style="2" bestFit="1" customWidth="1"/>
    <col min="2553" max="2560" width="5.85546875" style="2"/>
    <col min="2561" max="2561" width="12.5703125" style="2" customWidth="1"/>
    <col min="2562" max="2562" width="20.85546875" style="2" customWidth="1"/>
    <col min="2563" max="2564" width="17.140625" style="2" customWidth="1"/>
    <col min="2565" max="2565" width="25.85546875" style="2" customWidth="1"/>
    <col min="2566" max="2566" width="36.140625" style="2" customWidth="1"/>
    <col min="2567" max="2567" width="26.42578125" style="2" customWidth="1"/>
    <col min="2568" max="2568" width="16.42578125" style="2" customWidth="1"/>
    <col min="2569" max="2569" width="14.42578125" style="2" customWidth="1"/>
    <col min="2570" max="2570" width="9.42578125" style="2" customWidth="1"/>
    <col min="2571" max="2571" width="16.5703125" style="2" customWidth="1"/>
    <col min="2572" max="2572" width="12.42578125" style="2" customWidth="1"/>
    <col min="2573" max="2573" width="9.5703125" style="2" customWidth="1"/>
    <col min="2574" max="2574" width="15.5703125" style="2" customWidth="1"/>
    <col min="2575" max="2806" width="8.85546875" style="2" customWidth="1"/>
    <col min="2807" max="2807" width="24.5703125" style="2" customWidth="1"/>
    <col min="2808" max="2808" width="6" style="2" bestFit="1" customWidth="1"/>
    <col min="2809" max="2816" width="5.85546875" style="2"/>
    <col min="2817" max="2817" width="12.5703125" style="2" customWidth="1"/>
    <col min="2818" max="2818" width="20.85546875" style="2" customWidth="1"/>
    <col min="2819" max="2820" width="17.140625" style="2" customWidth="1"/>
    <col min="2821" max="2821" width="25.85546875" style="2" customWidth="1"/>
    <col min="2822" max="2822" width="36.140625" style="2" customWidth="1"/>
    <col min="2823" max="2823" width="26.42578125" style="2" customWidth="1"/>
    <col min="2824" max="2824" width="16.42578125" style="2" customWidth="1"/>
    <col min="2825" max="2825" width="14.42578125" style="2" customWidth="1"/>
    <col min="2826" max="2826" width="9.42578125" style="2" customWidth="1"/>
    <col min="2827" max="2827" width="16.5703125" style="2" customWidth="1"/>
    <col min="2828" max="2828" width="12.42578125" style="2" customWidth="1"/>
    <col min="2829" max="2829" width="9.5703125" style="2" customWidth="1"/>
    <col min="2830" max="2830" width="15.5703125" style="2" customWidth="1"/>
    <col min="2831" max="3062" width="8.85546875" style="2" customWidth="1"/>
    <col min="3063" max="3063" width="24.5703125" style="2" customWidth="1"/>
    <col min="3064" max="3064" width="6" style="2" bestFit="1" customWidth="1"/>
    <col min="3065" max="3072" width="5.85546875" style="2"/>
    <col min="3073" max="3073" width="12.5703125" style="2" customWidth="1"/>
    <col min="3074" max="3074" width="20.85546875" style="2" customWidth="1"/>
    <col min="3075" max="3076" width="17.140625" style="2" customWidth="1"/>
    <col min="3077" max="3077" width="25.85546875" style="2" customWidth="1"/>
    <col min="3078" max="3078" width="36.140625" style="2" customWidth="1"/>
    <col min="3079" max="3079" width="26.42578125" style="2" customWidth="1"/>
    <col min="3080" max="3080" width="16.42578125" style="2" customWidth="1"/>
    <col min="3081" max="3081" width="14.42578125" style="2" customWidth="1"/>
    <col min="3082" max="3082" width="9.42578125" style="2" customWidth="1"/>
    <col min="3083" max="3083" width="16.5703125" style="2" customWidth="1"/>
    <col min="3084" max="3084" width="12.42578125" style="2" customWidth="1"/>
    <col min="3085" max="3085" width="9.5703125" style="2" customWidth="1"/>
    <col min="3086" max="3086" width="15.5703125" style="2" customWidth="1"/>
    <col min="3087" max="3318" width="8.85546875" style="2" customWidth="1"/>
    <col min="3319" max="3319" width="24.5703125" style="2" customWidth="1"/>
    <col min="3320" max="3320" width="6" style="2" bestFit="1" customWidth="1"/>
    <col min="3321" max="3328" width="5.85546875" style="2"/>
    <col min="3329" max="3329" width="12.5703125" style="2" customWidth="1"/>
    <col min="3330" max="3330" width="20.85546875" style="2" customWidth="1"/>
    <col min="3331" max="3332" width="17.140625" style="2" customWidth="1"/>
    <col min="3333" max="3333" width="25.85546875" style="2" customWidth="1"/>
    <col min="3334" max="3334" width="36.140625" style="2" customWidth="1"/>
    <col min="3335" max="3335" width="26.42578125" style="2" customWidth="1"/>
    <col min="3336" max="3336" width="16.42578125" style="2" customWidth="1"/>
    <col min="3337" max="3337" width="14.42578125" style="2" customWidth="1"/>
    <col min="3338" max="3338" width="9.42578125" style="2" customWidth="1"/>
    <col min="3339" max="3339" width="16.5703125" style="2" customWidth="1"/>
    <col min="3340" max="3340" width="12.42578125" style="2" customWidth="1"/>
    <col min="3341" max="3341" width="9.5703125" style="2" customWidth="1"/>
    <col min="3342" max="3342" width="15.5703125" style="2" customWidth="1"/>
    <col min="3343" max="3574" width="8.85546875" style="2" customWidth="1"/>
    <col min="3575" max="3575" width="24.5703125" style="2" customWidth="1"/>
    <col min="3576" max="3576" width="6" style="2" bestFit="1" customWidth="1"/>
    <col min="3577" max="3584" width="5.85546875" style="2"/>
    <col min="3585" max="3585" width="12.5703125" style="2" customWidth="1"/>
    <col min="3586" max="3586" width="20.85546875" style="2" customWidth="1"/>
    <col min="3587" max="3588" width="17.140625" style="2" customWidth="1"/>
    <col min="3589" max="3589" width="25.85546875" style="2" customWidth="1"/>
    <col min="3590" max="3590" width="36.140625" style="2" customWidth="1"/>
    <col min="3591" max="3591" width="26.42578125" style="2" customWidth="1"/>
    <col min="3592" max="3592" width="16.42578125" style="2" customWidth="1"/>
    <col min="3593" max="3593" width="14.42578125" style="2" customWidth="1"/>
    <col min="3594" max="3594" width="9.42578125" style="2" customWidth="1"/>
    <col min="3595" max="3595" width="16.5703125" style="2" customWidth="1"/>
    <col min="3596" max="3596" width="12.42578125" style="2" customWidth="1"/>
    <col min="3597" max="3597" width="9.5703125" style="2" customWidth="1"/>
    <col min="3598" max="3598" width="15.5703125" style="2" customWidth="1"/>
    <col min="3599" max="3830" width="8.85546875" style="2" customWidth="1"/>
    <col min="3831" max="3831" width="24.5703125" style="2" customWidth="1"/>
    <col min="3832" max="3832" width="6" style="2" bestFit="1" customWidth="1"/>
    <col min="3833" max="3840" width="5.85546875" style="2"/>
    <col min="3841" max="3841" width="12.5703125" style="2" customWidth="1"/>
    <col min="3842" max="3842" width="20.85546875" style="2" customWidth="1"/>
    <col min="3843" max="3844" width="17.140625" style="2" customWidth="1"/>
    <col min="3845" max="3845" width="25.85546875" style="2" customWidth="1"/>
    <col min="3846" max="3846" width="36.140625" style="2" customWidth="1"/>
    <col min="3847" max="3847" width="26.42578125" style="2" customWidth="1"/>
    <col min="3848" max="3848" width="16.42578125" style="2" customWidth="1"/>
    <col min="3849" max="3849" width="14.42578125" style="2" customWidth="1"/>
    <col min="3850" max="3850" width="9.42578125" style="2" customWidth="1"/>
    <col min="3851" max="3851" width="16.5703125" style="2" customWidth="1"/>
    <col min="3852" max="3852" width="12.42578125" style="2" customWidth="1"/>
    <col min="3853" max="3853" width="9.5703125" style="2" customWidth="1"/>
    <col min="3854" max="3854" width="15.5703125" style="2" customWidth="1"/>
    <col min="3855" max="4086" width="8.85546875" style="2" customWidth="1"/>
    <col min="4087" max="4087" width="24.5703125" style="2" customWidth="1"/>
    <col min="4088" max="4088" width="6" style="2" bestFit="1" customWidth="1"/>
    <col min="4089" max="4096" width="5.85546875" style="2"/>
    <col min="4097" max="4097" width="12.5703125" style="2" customWidth="1"/>
    <col min="4098" max="4098" width="20.85546875" style="2" customWidth="1"/>
    <col min="4099" max="4100" width="17.140625" style="2" customWidth="1"/>
    <col min="4101" max="4101" width="25.85546875" style="2" customWidth="1"/>
    <col min="4102" max="4102" width="36.140625" style="2" customWidth="1"/>
    <col min="4103" max="4103" width="26.42578125" style="2" customWidth="1"/>
    <col min="4104" max="4104" width="16.42578125" style="2" customWidth="1"/>
    <col min="4105" max="4105" width="14.42578125" style="2" customWidth="1"/>
    <col min="4106" max="4106" width="9.42578125" style="2" customWidth="1"/>
    <col min="4107" max="4107" width="16.5703125" style="2" customWidth="1"/>
    <col min="4108" max="4108" width="12.42578125" style="2" customWidth="1"/>
    <col min="4109" max="4109" width="9.5703125" style="2" customWidth="1"/>
    <col min="4110" max="4110" width="15.5703125" style="2" customWidth="1"/>
    <col min="4111" max="4342" width="8.85546875" style="2" customWidth="1"/>
    <col min="4343" max="4343" width="24.5703125" style="2" customWidth="1"/>
    <col min="4344" max="4344" width="6" style="2" bestFit="1" customWidth="1"/>
    <col min="4345" max="4352" width="5.85546875" style="2"/>
    <col min="4353" max="4353" width="12.5703125" style="2" customWidth="1"/>
    <col min="4354" max="4354" width="20.85546875" style="2" customWidth="1"/>
    <col min="4355" max="4356" width="17.140625" style="2" customWidth="1"/>
    <col min="4357" max="4357" width="25.85546875" style="2" customWidth="1"/>
    <col min="4358" max="4358" width="36.140625" style="2" customWidth="1"/>
    <col min="4359" max="4359" width="26.42578125" style="2" customWidth="1"/>
    <col min="4360" max="4360" width="16.42578125" style="2" customWidth="1"/>
    <col min="4361" max="4361" width="14.42578125" style="2" customWidth="1"/>
    <col min="4362" max="4362" width="9.42578125" style="2" customWidth="1"/>
    <col min="4363" max="4363" width="16.5703125" style="2" customWidth="1"/>
    <col min="4364" max="4364" width="12.42578125" style="2" customWidth="1"/>
    <col min="4365" max="4365" width="9.5703125" style="2" customWidth="1"/>
    <col min="4366" max="4366" width="15.5703125" style="2" customWidth="1"/>
    <col min="4367" max="4598" width="8.85546875" style="2" customWidth="1"/>
    <col min="4599" max="4599" width="24.5703125" style="2" customWidth="1"/>
    <col min="4600" max="4600" width="6" style="2" bestFit="1" customWidth="1"/>
    <col min="4601" max="4608" width="5.85546875" style="2"/>
    <col min="4609" max="4609" width="12.5703125" style="2" customWidth="1"/>
    <col min="4610" max="4610" width="20.85546875" style="2" customWidth="1"/>
    <col min="4611" max="4612" width="17.140625" style="2" customWidth="1"/>
    <col min="4613" max="4613" width="25.85546875" style="2" customWidth="1"/>
    <col min="4614" max="4614" width="36.140625" style="2" customWidth="1"/>
    <col min="4615" max="4615" width="26.42578125" style="2" customWidth="1"/>
    <col min="4616" max="4616" width="16.42578125" style="2" customWidth="1"/>
    <col min="4617" max="4617" width="14.42578125" style="2" customWidth="1"/>
    <col min="4618" max="4618" width="9.42578125" style="2" customWidth="1"/>
    <col min="4619" max="4619" width="16.5703125" style="2" customWidth="1"/>
    <col min="4620" max="4620" width="12.42578125" style="2" customWidth="1"/>
    <col min="4621" max="4621" width="9.5703125" style="2" customWidth="1"/>
    <col min="4622" max="4622" width="15.5703125" style="2" customWidth="1"/>
    <col min="4623" max="4854" width="8.85546875" style="2" customWidth="1"/>
    <col min="4855" max="4855" width="24.5703125" style="2" customWidth="1"/>
    <col min="4856" max="4856" width="6" style="2" bestFit="1" customWidth="1"/>
    <col min="4857" max="4864" width="5.85546875" style="2"/>
    <col min="4865" max="4865" width="12.5703125" style="2" customWidth="1"/>
    <col min="4866" max="4866" width="20.85546875" style="2" customWidth="1"/>
    <col min="4867" max="4868" width="17.140625" style="2" customWidth="1"/>
    <col min="4869" max="4869" width="25.85546875" style="2" customWidth="1"/>
    <col min="4870" max="4870" width="36.140625" style="2" customWidth="1"/>
    <col min="4871" max="4871" width="26.42578125" style="2" customWidth="1"/>
    <col min="4872" max="4872" width="16.42578125" style="2" customWidth="1"/>
    <col min="4873" max="4873" width="14.42578125" style="2" customWidth="1"/>
    <col min="4874" max="4874" width="9.42578125" style="2" customWidth="1"/>
    <col min="4875" max="4875" width="16.5703125" style="2" customWidth="1"/>
    <col min="4876" max="4876" width="12.42578125" style="2" customWidth="1"/>
    <col min="4877" max="4877" width="9.5703125" style="2" customWidth="1"/>
    <col min="4878" max="4878" width="15.5703125" style="2" customWidth="1"/>
    <col min="4879" max="5110" width="8.85546875" style="2" customWidth="1"/>
    <col min="5111" max="5111" width="24.5703125" style="2" customWidth="1"/>
    <col min="5112" max="5112" width="6" style="2" bestFit="1" customWidth="1"/>
    <col min="5113" max="5120" width="5.85546875" style="2"/>
    <col min="5121" max="5121" width="12.5703125" style="2" customWidth="1"/>
    <col min="5122" max="5122" width="20.85546875" style="2" customWidth="1"/>
    <col min="5123" max="5124" width="17.140625" style="2" customWidth="1"/>
    <col min="5125" max="5125" width="25.85546875" style="2" customWidth="1"/>
    <col min="5126" max="5126" width="36.140625" style="2" customWidth="1"/>
    <col min="5127" max="5127" width="26.42578125" style="2" customWidth="1"/>
    <col min="5128" max="5128" width="16.42578125" style="2" customWidth="1"/>
    <col min="5129" max="5129" width="14.42578125" style="2" customWidth="1"/>
    <col min="5130" max="5130" width="9.42578125" style="2" customWidth="1"/>
    <col min="5131" max="5131" width="16.5703125" style="2" customWidth="1"/>
    <col min="5132" max="5132" width="12.42578125" style="2" customWidth="1"/>
    <col min="5133" max="5133" width="9.5703125" style="2" customWidth="1"/>
    <col min="5134" max="5134" width="15.5703125" style="2" customWidth="1"/>
    <col min="5135" max="5366" width="8.85546875" style="2" customWidth="1"/>
    <col min="5367" max="5367" width="24.5703125" style="2" customWidth="1"/>
    <col min="5368" max="5368" width="6" style="2" bestFit="1" customWidth="1"/>
    <col min="5369" max="5376" width="5.85546875" style="2"/>
    <col min="5377" max="5377" width="12.5703125" style="2" customWidth="1"/>
    <col min="5378" max="5378" width="20.85546875" style="2" customWidth="1"/>
    <col min="5379" max="5380" width="17.140625" style="2" customWidth="1"/>
    <col min="5381" max="5381" width="25.85546875" style="2" customWidth="1"/>
    <col min="5382" max="5382" width="36.140625" style="2" customWidth="1"/>
    <col min="5383" max="5383" width="26.42578125" style="2" customWidth="1"/>
    <col min="5384" max="5384" width="16.42578125" style="2" customWidth="1"/>
    <col min="5385" max="5385" width="14.42578125" style="2" customWidth="1"/>
    <col min="5386" max="5386" width="9.42578125" style="2" customWidth="1"/>
    <col min="5387" max="5387" width="16.5703125" style="2" customWidth="1"/>
    <col min="5388" max="5388" width="12.42578125" style="2" customWidth="1"/>
    <col min="5389" max="5389" width="9.5703125" style="2" customWidth="1"/>
    <col min="5390" max="5390" width="15.5703125" style="2" customWidth="1"/>
    <col min="5391" max="5622" width="8.85546875" style="2" customWidth="1"/>
    <col min="5623" max="5623" width="24.5703125" style="2" customWidth="1"/>
    <col min="5624" max="5624" width="6" style="2" bestFit="1" customWidth="1"/>
    <col min="5625" max="5632" width="5.85546875" style="2"/>
    <col min="5633" max="5633" width="12.5703125" style="2" customWidth="1"/>
    <col min="5634" max="5634" width="20.85546875" style="2" customWidth="1"/>
    <col min="5635" max="5636" width="17.140625" style="2" customWidth="1"/>
    <col min="5637" max="5637" width="25.85546875" style="2" customWidth="1"/>
    <col min="5638" max="5638" width="36.140625" style="2" customWidth="1"/>
    <col min="5639" max="5639" width="26.42578125" style="2" customWidth="1"/>
    <col min="5640" max="5640" width="16.42578125" style="2" customWidth="1"/>
    <col min="5641" max="5641" width="14.42578125" style="2" customWidth="1"/>
    <col min="5642" max="5642" width="9.42578125" style="2" customWidth="1"/>
    <col min="5643" max="5643" width="16.5703125" style="2" customWidth="1"/>
    <col min="5644" max="5644" width="12.42578125" style="2" customWidth="1"/>
    <col min="5645" max="5645" width="9.5703125" style="2" customWidth="1"/>
    <col min="5646" max="5646" width="15.5703125" style="2" customWidth="1"/>
    <col min="5647" max="5878" width="8.85546875" style="2" customWidth="1"/>
    <col min="5879" max="5879" width="24.5703125" style="2" customWidth="1"/>
    <col min="5880" max="5880" width="6" style="2" bestFit="1" customWidth="1"/>
    <col min="5881" max="5888" width="5.85546875" style="2"/>
    <col min="5889" max="5889" width="12.5703125" style="2" customWidth="1"/>
    <col min="5890" max="5890" width="20.85546875" style="2" customWidth="1"/>
    <col min="5891" max="5892" width="17.140625" style="2" customWidth="1"/>
    <col min="5893" max="5893" width="25.85546875" style="2" customWidth="1"/>
    <col min="5894" max="5894" width="36.140625" style="2" customWidth="1"/>
    <col min="5895" max="5895" width="26.42578125" style="2" customWidth="1"/>
    <col min="5896" max="5896" width="16.42578125" style="2" customWidth="1"/>
    <col min="5897" max="5897" width="14.42578125" style="2" customWidth="1"/>
    <col min="5898" max="5898" width="9.42578125" style="2" customWidth="1"/>
    <col min="5899" max="5899" width="16.5703125" style="2" customWidth="1"/>
    <col min="5900" max="5900" width="12.42578125" style="2" customWidth="1"/>
    <col min="5901" max="5901" width="9.5703125" style="2" customWidth="1"/>
    <col min="5902" max="5902" width="15.5703125" style="2" customWidth="1"/>
    <col min="5903" max="6134" width="8.85546875" style="2" customWidth="1"/>
    <col min="6135" max="6135" width="24.5703125" style="2" customWidth="1"/>
    <col min="6136" max="6136" width="6" style="2" bestFit="1" customWidth="1"/>
    <col min="6137" max="6144" width="5.85546875" style="2"/>
    <col min="6145" max="6145" width="12.5703125" style="2" customWidth="1"/>
    <col min="6146" max="6146" width="20.85546875" style="2" customWidth="1"/>
    <col min="6147" max="6148" width="17.140625" style="2" customWidth="1"/>
    <col min="6149" max="6149" width="25.85546875" style="2" customWidth="1"/>
    <col min="6150" max="6150" width="36.140625" style="2" customWidth="1"/>
    <col min="6151" max="6151" width="26.42578125" style="2" customWidth="1"/>
    <col min="6152" max="6152" width="16.42578125" style="2" customWidth="1"/>
    <col min="6153" max="6153" width="14.42578125" style="2" customWidth="1"/>
    <col min="6154" max="6154" width="9.42578125" style="2" customWidth="1"/>
    <col min="6155" max="6155" width="16.5703125" style="2" customWidth="1"/>
    <col min="6156" max="6156" width="12.42578125" style="2" customWidth="1"/>
    <col min="6157" max="6157" width="9.5703125" style="2" customWidth="1"/>
    <col min="6158" max="6158" width="15.5703125" style="2" customWidth="1"/>
    <col min="6159" max="6390" width="8.85546875" style="2" customWidth="1"/>
    <col min="6391" max="6391" width="24.5703125" style="2" customWidth="1"/>
    <col min="6392" max="6392" width="6" style="2" bestFit="1" customWidth="1"/>
    <col min="6393" max="6400" width="5.85546875" style="2"/>
    <col min="6401" max="6401" width="12.5703125" style="2" customWidth="1"/>
    <col min="6402" max="6402" width="20.85546875" style="2" customWidth="1"/>
    <col min="6403" max="6404" width="17.140625" style="2" customWidth="1"/>
    <col min="6405" max="6405" width="25.85546875" style="2" customWidth="1"/>
    <col min="6406" max="6406" width="36.140625" style="2" customWidth="1"/>
    <col min="6407" max="6407" width="26.42578125" style="2" customWidth="1"/>
    <col min="6408" max="6408" width="16.42578125" style="2" customWidth="1"/>
    <col min="6409" max="6409" width="14.42578125" style="2" customWidth="1"/>
    <col min="6410" max="6410" width="9.42578125" style="2" customWidth="1"/>
    <col min="6411" max="6411" width="16.5703125" style="2" customWidth="1"/>
    <col min="6412" max="6412" width="12.42578125" style="2" customWidth="1"/>
    <col min="6413" max="6413" width="9.5703125" style="2" customWidth="1"/>
    <col min="6414" max="6414" width="15.5703125" style="2" customWidth="1"/>
    <col min="6415" max="6646" width="8.85546875" style="2" customWidth="1"/>
    <col min="6647" max="6647" width="24.5703125" style="2" customWidth="1"/>
    <col min="6648" max="6648" width="6" style="2" bestFit="1" customWidth="1"/>
    <col min="6649" max="6656" width="5.85546875" style="2"/>
    <col min="6657" max="6657" width="12.5703125" style="2" customWidth="1"/>
    <col min="6658" max="6658" width="20.85546875" style="2" customWidth="1"/>
    <col min="6659" max="6660" width="17.140625" style="2" customWidth="1"/>
    <col min="6661" max="6661" width="25.85546875" style="2" customWidth="1"/>
    <col min="6662" max="6662" width="36.140625" style="2" customWidth="1"/>
    <col min="6663" max="6663" width="26.42578125" style="2" customWidth="1"/>
    <col min="6664" max="6664" width="16.42578125" style="2" customWidth="1"/>
    <col min="6665" max="6665" width="14.42578125" style="2" customWidth="1"/>
    <col min="6666" max="6666" width="9.42578125" style="2" customWidth="1"/>
    <col min="6667" max="6667" width="16.5703125" style="2" customWidth="1"/>
    <col min="6668" max="6668" width="12.42578125" style="2" customWidth="1"/>
    <col min="6669" max="6669" width="9.5703125" style="2" customWidth="1"/>
    <col min="6670" max="6670" width="15.5703125" style="2" customWidth="1"/>
    <col min="6671" max="6902" width="8.85546875" style="2" customWidth="1"/>
    <col min="6903" max="6903" width="24.5703125" style="2" customWidth="1"/>
    <col min="6904" max="6904" width="6" style="2" bestFit="1" customWidth="1"/>
    <col min="6905" max="6912" width="5.85546875" style="2"/>
    <col min="6913" max="6913" width="12.5703125" style="2" customWidth="1"/>
    <col min="6914" max="6914" width="20.85546875" style="2" customWidth="1"/>
    <col min="6915" max="6916" width="17.140625" style="2" customWidth="1"/>
    <col min="6917" max="6917" width="25.85546875" style="2" customWidth="1"/>
    <col min="6918" max="6918" width="36.140625" style="2" customWidth="1"/>
    <col min="6919" max="6919" width="26.42578125" style="2" customWidth="1"/>
    <col min="6920" max="6920" width="16.42578125" style="2" customWidth="1"/>
    <col min="6921" max="6921" width="14.42578125" style="2" customWidth="1"/>
    <col min="6922" max="6922" width="9.42578125" style="2" customWidth="1"/>
    <col min="6923" max="6923" width="16.5703125" style="2" customWidth="1"/>
    <col min="6924" max="6924" width="12.42578125" style="2" customWidth="1"/>
    <col min="6925" max="6925" width="9.5703125" style="2" customWidth="1"/>
    <col min="6926" max="6926" width="15.5703125" style="2" customWidth="1"/>
    <col min="6927" max="7158" width="8.85546875" style="2" customWidth="1"/>
    <col min="7159" max="7159" width="24.5703125" style="2" customWidth="1"/>
    <col min="7160" max="7160" width="6" style="2" bestFit="1" customWidth="1"/>
    <col min="7161" max="7168" width="5.85546875" style="2"/>
    <col min="7169" max="7169" width="12.5703125" style="2" customWidth="1"/>
    <col min="7170" max="7170" width="20.85546875" style="2" customWidth="1"/>
    <col min="7171" max="7172" width="17.140625" style="2" customWidth="1"/>
    <col min="7173" max="7173" width="25.85546875" style="2" customWidth="1"/>
    <col min="7174" max="7174" width="36.140625" style="2" customWidth="1"/>
    <col min="7175" max="7175" width="26.42578125" style="2" customWidth="1"/>
    <col min="7176" max="7176" width="16.42578125" style="2" customWidth="1"/>
    <col min="7177" max="7177" width="14.42578125" style="2" customWidth="1"/>
    <col min="7178" max="7178" width="9.42578125" style="2" customWidth="1"/>
    <col min="7179" max="7179" width="16.5703125" style="2" customWidth="1"/>
    <col min="7180" max="7180" width="12.42578125" style="2" customWidth="1"/>
    <col min="7181" max="7181" width="9.5703125" style="2" customWidth="1"/>
    <col min="7182" max="7182" width="15.5703125" style="2" customWidth="1"/>
    <col min="7183" max="7414" width="8.85546875" style="2" customWidth="1"/>
    <col min="7415" max="7415" width="24.5703125" style="2" customWidth="1"/>
    <col min="7416" max="7416" width="6" style="2" bestFit="1" customWidth="1"/>
    <col min="7417" max="7424" width="5.85546875" style="2"/>
    <col min="7425" max="7425" width="12.5703125" style="2" customWidth="1"/>
    <col min="7426" max="7426" width="20.85546875" style="2" customWidth="1"/>
    <col min="7427" max="7428" width="17.140625" style="2" customWidth="1"/>
    <col min="7429" max="7429" width="25.85546875" style="2" customWidth="1"/>
    <col min="7430" max="7430" width="36.140625" style="2" customWidth="1"/>
    <col min="7431" max="7431" width="26.42578125" style="2" customWidth="1"/>
    <col min="7432" max="7432" width="16.42578125" style="2" customWidth="1"/>
    <col min="7433" max="7433" width="14.42578125" style="2" customWidth="1"/>
    <col min="7434" max="7434" width="9.42578125" style="2" customWidth="1"/>
    <col min="7435" max="7435" width="16.5703125" style="2" customWidth="1"/>
    <col min="7436" max="7436" width="12.42578125" style="2" customWidth="1"/>
    <col min="7437" max="7437" width="9.5703125" style="2" customWidth="1"/>
    <col min="7438" max="7438" width="15.5703125" style="2" customWidth="1"/>
    <col min="7439" max="7670" width="8.85546875" style="2" customWidth="1"/>
    <col min="7671" max="7671" width="24.5703125" style="2" customWidth="1"/>
    <col min="7672" max="7672" width="6" style="2" bestFit="1" customWidth="1"/>
    <col min="7673" max="7680" width="5.85546875" style="2"/>
    <col min="7681" max="7681" width="12.5703125" style="2" customWidth="1"/>
    <col min="7682" max="7682" width="20.85546875" style="2" customWidth="1"/>
    <col min="7683" max="7684" width="17.140625" style="2" customWidth="1"/>
    <col min="7685" max="7685" width="25.85546875" style="2" customWidth="1"/>
    <col min="7686" max="7686" width="36.140625" style="2" customWidth="1"/>
    <col min="7687" max="7687" width="26.42578125" style="2" customWidth="1"/>
    <col min="7688" max="7688" width="16.42578125" style="2" customWidth="1"/>
    <col min="7689" max="7689" width="14.42578125" style="2" customWidth="1"/>
    <col min="7690" max="7690" width="9.42578125" style="2" customWidth="1"/>
    <col min="7691" max="7691" width="16.5703125" style="2" customWidth="1"/>
    <col min="7692" max="7692" width="12.42578125" style="2" customWidth="1"/>
    <col min="7693" max="7693" width="9.5703125" style="2" customWidth="1"/>
    <col min="7694" max="7694" width="15.5703125" style="2" customWidth="1"/>
    <col min="7695" max="7926" width="8.85546875" style="2" customWidth="1"/>
    <col min="7927" max="7927" width="24.5703125" style="2" customWidth="1"/>
    <col min="7928" max="7928" width="6" style="2" bestFit="1" customWidth="1"/>
    <col min="7929" max="7936" width="5.85546875" style="2"/>
    <col min="7937" max="7937" width="12.5703125" style="2" customWidth="1"/>
    <col min="7938" max="7938" width="20.85546875" style="2" customWidth="1"/>
    <col min="7939" max="7940" width="17.140625" style="2" customWidth="1"/>
    <col min="7941" max="7941" width="25.85546875" style="2" customWidth="1"/>
    <col min="7942" max="7942" width="36.140625" style="2" customWidth="1"/>
    <col min="7943" max="7943" width="26.42578125" style="2" customWidth="1"/>
    <col min="7944" max="7944" width="16.42578125" style="2" customWidth="1"/>
    <col min="7945" max="7945" width="14.42578125" style="2" customWidth="1"/>
    <col min="7946" max="7946" width="9.42578125" style="2" customWidth="1"/>
    <col min="7947" max="7947" width="16.5703125" style="2" customWidth="1"/>
    <col min="7948" max="7948" width="12.42578125" style="2" customWidth="1"/>
    <col min="7949" max="7949" width="9.5703125" style="2" customWidth="1"/>
    <col min="7950" max="7950" width="15.5703125" style="2" customWidth="1"/>
    <col min="7951" max="8182" width="8.85546875" style="2" customWidth="1"/>
    <col min="8183" max="8183" width="24.5703125" style="2" customWidth="1"/>
    <col min="8184" max="8184" width="6" style="2" bestFit="1" customWidth="1"/>
    <col min="8185" max="8192" width="5.85546875" style="2"/>
    <col min="8193" max="8193" width="12.5703125" style="2" customWidth="1"/>
    <col min="8194" max="8194" width="20.85546875" style="2" customWidth="1"/>
    <col min="8195" max="8196" width="17.140625" style="2" customWidth="1"/>
    <col min="8197" max="8197" width="25.85546875" style="2" customWidth="1"/>
    <col min="8198" max="8198" width="36.140625" style="2" customWidth="1"/>
    <col min="8199" max="8199" width="26.42578125" style="2" customWidth="1"/>
    <col min="8200" max="8200" width="16.42578125" style="2" customWidth="1"/>
    <col min="8201" max="8201" width="14.42578125" style="2" customWidth="1"/>
    <col min="8202" max="8202" width="9.42578125" style="2" customWidth="1"/>
    <col min="8203" max="8203" width="16.5703125" style="2" customWidth="1"/>
    <col min="8204" max="8204" width="12.42578125" style="2" customWidth="1"/>
    <col min="8205" max="8205" width="9.5703125" style="2" customWidth="1"/>
    <col min="8206" max="8206" width="15.5703125" style="2" customWidth="1"/>
    <col min="8207" max="8438" width="8.85546875" style="2" customWidth="1"/>
    <col min="8439" max="8439" width="24.5703125" style="2" customWidth="1"/>
    <col min="8440" max="8440" width="6" style="2" bestFit="1" customWidth="1"/>
    <col min="8441" max="8448" width="5.85546875" style="2"/>
    <col min="8449" max="8449" width="12.5703125" style="2" customWidth="1"/>
    <col min="8450" max="8450" width="20.85546875" style="2" customWidth="1"/>
    <col min="8451" max="8452" width="17.140625" style="2" customWidth="1"/>
    <col min="8453" max="8453" width="25.85546875" style="2" customWidth="1"/>
    <col min="8454" max="8454" width="36.140625" style="2" customWidth="1"/>
    <col min="8455" max="8455" width="26.42578125" style="2" customWidth="1"/>
    <col min="8456" max="8456" width="16.42578125" style="2" customWidth="1"/>
    <col min="8457" max="8457" width="14.42578125" style="2" customWidth="1"/>
    <col min="8458" max="8458" width="9.42578125" style="2" customWidth="1"/>
    <col min="8459" max="8459" width="16.5703125" style="2" customWidth="1"/>
    <col min="8460" max="8460" width="12.42578125" style="2" customWidth="1"/>
    <col min="8461" max="8461" width="9.5703125" style="2" customWidth="1"/>
    <col min="8462" max="8462" width="15.5703125" style="2" customWidth="1"/>
    <col min="8463" max="8694" width="8.85546875" style="2" customWidth="1"/>
    <col min="8695" max="8695" width="24.5703125" style="2" customWidth="1"/>
    <col min="8696" max="8696" width="6" style="2" bestFit="1" customWidth="1"/>
    <col min="8697" max="8704" width="5.85546875" style="2"/>
    <col min="8705" max="8705" width="12.5703125" style="2" customWidth="1"/>
    <col min="8706" max="8706" width="20.85546875" style="2" customWidth="1"/>
    <col min="8707" max="8708" width="17.140625" style="2" customWidth="1"/>
    <col min="8709" max="8709" width="25.85546875" style="2" customWidth="1"/>
    <col min="8710" max="8710" width="36.140625" style="2" customWidth="1"/>
    <col min="8711" max="8711" width="26.42578125" style="2" customWidth="1"/>
    <col min="8712" max="8712" width="16.42578125" style="2" customWidth="1"/>
    <col min="8713" max="8713" width="14.42578125" style="2" customWidth="1"/>
    <col min="8714" max="8714" width="9.42578125" style="2" customWidth="1"/>
    <col min="8715" max="8715" width="16.5703125" style="2" customWidth="1"/>
    <col min="8716" max="8716" width="12.42578125" style="2" customWidth="1"/>
    <col min="8717" max="8717" width="9.5703125" style="2" customWidth="1"/>
    <col min="8718" max="8718" width="15.5703125" style="2" customWidth="1"/>
    <col min="8719" max="8950" width="8.85546875" style="2" customWidth="1"/>
    <col min="8951" max="8951" width="24.5703125" style="2" customWidth="1"/>
    <col min="8952" max="8952" width="6" style="2" bestFit="1" customWidth="1"/>
    <col min="8953" max="8960" width="5.85546875" style="2"/>
    <col min="8961" max="8961" width="12.5703125" style="2" customWidth="1"/>
    <col min="8962" max="8962" width="20.85546875" style="2" customWidth="1"/>
    <col min="8963" max="8964" width="17.140625" style="2" customWidth="1"/>
    <col min="8965" max="8965" width="25.85546875" style="2" customWidth="1"/>
    <col min="8966" max="8966" width="36.140625" style="2" customWidth="1"/>
    <col min="8967" max="8967" width="26.42578125" style="2" customWidth="1"/>
    <col min="8968" max="8968" width="16.42578125" style="2" customWidth="1"/>
    <col min="8969" max="8969" width="14.42578125" style="2" customWidth="1"/>
    <col min="8970" max="8970" width="9.42578125" style="2" customWidth="1"/>
    <col min="8971" max="8971" width="16.5703125" style="2" customWidth="1"/>
    <col min="8972" max="8972" width="12.42578125" style="2" customWidth="1"/>
    <col min="8973" max="8973" width="9.5703125" style="2" customWidth="1"/>
    <col min="8974" max="8974" width="15.5703125" style="2" customWidth="1"/>
    <col min="8975" max="9206" width="8.85546875" style="2" customWidth="1"/>
    <col min="9207" max="9207" width="24.5703125" style="2" customWidth="1"/>
    <col min="9208" max="9208" width="6" style="2" bestFit="1" customWidth="1"/>
    <col min="9209" max="9216" width="5.85546875" style="2"/>
    <col min="9217" max="9217" width="12.5703125" style="2" customWidth="1"/>
    <col min="9218" max="9218" width="20.85546875" style="2" customWidth="1"/>
    <col min="9219" max="9220" width="17.140625" style="2" customWidth="1"/>
    <col min="9221" max="9221" width="25.85546875" style="2" customWidth="1"/>
    <col min="9222" max="9222" width="36.140625" style="2" customWidth="1"/>
    <col min="9223" max="9223" width="26.42578125" style="2" customWidth="1"/>
    <col min="9224" max="9224" width="16.42578125" style="2" customWidth="1"/>
    <col min="9225" max="9225" width="14.42578125" style="2" customWidth="1"/>
    <col min="9226" max="9226" width="9.42578125" style="2" customWidth="1"/>
    <col min="9227" max="9227" width="16.5703125" style="2" customWidth="1"/>
    <col min="9228" max="9228" width="12.42578125" style="2" customWidth="1"/>
    <col min="9229" max="9229" width="9.5703125" style="2" customWidth="1"/>
    <col min="9230" max="9230" width="15.5703125" style="2" customWidth="1"/>
    <col min="9231" max="9462" width="8.85546875" style="2" customWidth="1"/>
    <col min="9463" max="9463" width="24.5703125" style="2" customWidth="1"/>
    <col min="9464" max="9464" width="6" style="2" bestFit="1" customWidth="1"/>
    <col min="9465" max="9472" width="5.85546875" style="2"/>
    <col min="9473" max="9473" width="12.5703125" style="2" customWidth="1"/>
    <col min="9474" max="9474" width="20.85546875" style="2" customWidth="1"/>
    <col min="9475" max="9476" width="17.140625" style="2" customWidth="1"/>
    <col min="9477" max="9477" width="25.85546875" style="2" customWidth="1"/>
    <col min="9478" max="9478" width="36.140625" style="2" customWidth="1"/>
    <col min="9479" max="9479" width="26.42578125" style="2" customWidth="1"/>
    <col min="9480" max="9480" width="16.42578125" style="2" customWidth="1"/>
    <col min="9481" max="9481" width="14.42578125" style="2" customWidth="1"/>
    <col min="9482" max="9482" width="9.42578125" style="2" customWidth="1"/>
    <col min="9483" max="9483" width="16.5703125" style="2" customWidth="1"/>
    <col min="9484" max="9484" width="12.42578125" style="2" customWidth="1"/>
    <col min="9485" max="9485" width="9.5703125" style="2" customWidth="1"/>
    <col min="9486" max="9486" width="15.5703125" style="2" customWidth="1"/>
    <col min="9487" max="9718" width="8.85546875" style="2" customWidth="1"/>
    <col min="9719" max="9719" width="24.5703125" style="2" customWidth="1"/>
    <col min="9720" max="9720" width="6" style="2" bestFit="1" customWidth="1"/>
    <col min="9721" max="9728" width="5.85546875" style="2"/>
    <col min="9729" max="9729" width="12.5703125" style="2" customWidth="1"/>
    <col min="9730" max="9730" width="20.85546875" style="2" customWidth="1"/>
    <col min="9731" max="9732" width="17.140625" style="2" customWidth="1"/>
    <col min="9733" max="9733" width="25.85546875" style="2" customWidth="1"/>
    <col min="9734" max="9734" width="36.140625" style="2" customWidth="1"/>
    <col min="9735" max="9735" width="26.42578125" style="2" customWidth="1"/>
    <col min="9736" max="9736" width="16.42578125" style="2" customWidth="1"/>
    <col min="9737" max="9737" width="14.42578125" style="2" customWidth="1"/>
    <col min="9738" max="9738" width="9.42578125" style="2" customWidth="1"/>
    <col min="9739" max="9739" width="16.5703125" style="2" customWidth="1"/>
    <col min="9740" max="9740" width="12.42578125" style="2" customWidth="1"/>
    <col min="9741" max="9741" width="9.5703125" style="2" customWidth="1"/>
    <col min="9742" max="9742" width="15.5703125" style="2" customWidth="1"/>
    <col min="9743" max="9974" width="8.85546875" style="2" customWidth="1"/>
    <col min="9975" max="9975" width="24.5703125" style="2" customWidth="1"/>
    <col min="9976" max="9976" width="6" style="2" bestFit="1" customWidth="1"/>
    <col min="9977" max="9984" width="5.85546875" style="2"/>
    <col min="9985" max="9985" width="12.5703125" style="2" customWidth="1"/>
    <col min="9986" max="9986" width="20.85546875" style="2" customWidth="1"/>
    <col min="9987" max="9988" width="17.140625" style="2" customWidth="1"/>
    <col min="9989" max="9989" width="25.85546875" style="2" customWidth="1"/>
    <col min="9990" max="9990" width="36.140625" style="2" customWidth="1"/>
    <col min="9991" max="9991" width="26.42578125" style="2" customWidth="1"/>
    <col min="9992" max="9992" width="16.42578125" style="2" customWidth="1"/>
    <col min="9993" max="9993" width="14.42578125" style="2" customWidth="1"/>
    <col min="9994" max="9994" width="9.42578125" style="2" customWidth="1"/>
    <col min="9995" max="9995" width="16.5703125" style="2" customWidth="1"/>
    <col min="9996" max="9996" width="12.42578125" style="2" customWidth="1"/>
    <col min="9997" max="9997" width="9.5703125" style="2" customWidth="1"/>
    <col min="9998" max="9998" width="15.5703125" style="2" customWidth="1"/>
    <col min="9999" max="10230" width="8.85546875" style="2" customWidth="1"/>
    <col min="10231" max="10231" width="24.5703125" style="2" customWidth="1"/>
    <col min="10232" max="10232" width="6" style="2" bestFit="1" customWidth="1"/>
    <col min="10233" max="10240" width="5.85546875" style="2"/>
    <col min="10241" max="10241" width="12.5703125" style="2" customWidth="1"/>
    <col min="10242" max="10242" width="20.85546875" style="2" customWidth="1"/>
    <col min="10243" max="10244" width="17.140625" style="2" customWidth="1"/>
    <col min="10245" max="10245" width="25.85546875" style="2" customWidth="1"/>
    <col min="10246" max="10246" width="36.140625" style="2" customWidth="1"/>
    <col min="10247" max="10247" width="26.42578125" style="2" customWidth="1"/>
    <col min="10248" max="10248" width="16.42578125" style="2" customWidth="1"/>
    <col min="10249" max="10249" width="14.42578125" style="2" customWidth="1"/>
    <col min="10250" max="10250" width="9.42578125" style="2" customWidth="1"/>
    <col min="10251" max="10251" width="16.5703125" style="2" customWidth="1"/>
    <col min="10252" max="10252" width="12.42578125" style="2" customWidth="1"/>
    <col min="10253" max="10253" width="9.5703125" style="2" customWidth="1"/>
    <col min="10254" max="10254" width="15.5703125" style="2" customWidth="1"/>
    <col min="10255" max="10486" width="8.85546875" style="2" customWidth="1"/>
    <col min="10487" max="10487" width="24.5703125" style="2" customWidth="1"/>
    <col min="10488" max="10488" width="6" style="2" bestFit="1" customWidth="1"/>
    <col min="10489" max="10496" width="5.85546875" style="2"/>
    <col min="10497" max="10497" width="12.5703125" style="2" customWidth="1"/>
    <col min="10498" max="10498" width="20.85546875" style="2" customWidth="1"/>
    <col min="10499" max="10500" width="17.140625" style="2" customWidth="1"/>
    <col min="10501" max="10501" width="25.85546875" style="2" customWidth="1"/>
    <col min="10502" max="10502" width="36.140625" style="2" customWidth="1"/>
    <col min="10503" max="10503" width="26.42578125" style="2" customWidth="1"/>
    <col min="10504" max="10504" width="16.42578125" style="2" customWidth="1"/>
    <col min="10505" max="10505" width="14.42578125" style="2" customWidth="1"/>
    <col min="10506" max="10506" width="9.42578125" style="2" customWidth="1"/>
    <col min="10507" max="10507" width="16.5703125" style="2" customWidth="1"/>
    <col min="10508" max="10508" width="12.42578125" style="2" customWidth="1"/>
    <col min="10509" max="10509" width="9.5703125" style="2" customWidth="1"/>
    <col min="10510" max="10510" width="15.5703125" style="2" customWidth="1"/>
    <col min="10511" max="10742" width="8.85546875" style="2" customWidth="1"/>
    <col min="10743" max="10743" width="24.5703125" style="2" customWidth="1"/>
    <col min="10744" max="10744" width="6" style="2" bestFit="1" customWidth="1"/>
    <col min="10745" max="10752" width="5.85546875" style="2"/>
    <col min="10753" max="10753" width="12.5703125" style="2" customWidth="1"/>
    <col min="10754" max="10754" width="20.85546875" style="2" customWidth="1"/>
    <col min="10755" max="10756" width="17.140625" style="2" customWidth="1"/>
    <col min="10757" max="10757" width="25.85546875" style="2" customWidth="1"/>
    <col min="10758" max="10758" width="36.140625" style="2" customWidth="1"/>
    <col min="10759" max="10759" width="26.42578125" style="2" customWidth="1"/>
    <col min="10760" max="10760" width="16.42578125" style="2" customWidth="1"/>
    <col min="10761" max="10761" width="14.42578125" style="2" customWidth="1"/>
    <col min="10762" max="10762" width="9.42578125" style="2" customWidth="1"/>
    <col min="10763" max="10763" width="16.5703125" style="2" customWidth="1"/>
    <col min="10764" max="10764" width="12.42578125" style="2" customWidth="1"/>
    <col min="10765" max="10765" width="9.5703125" style="2" customWidth="1"/>
    <col min="10766" max="10766" width="15.5703125" style="2" customWidth="1"/>
    <col min="10767" max="10998" width="8.85546875" style="2" customWidth="1"/>
    <col min="10999" max="10999" width="24.5703125" style="2" customWidth="1"/>
    <col min="11000" max="11000" width="6" style="2" bestFit="1" customWidth="1"/>
    <col min="11001" max="11008" width="5.85546875" style="2"/>
    <col min="11009" max="11009" width="12.5703125" style="2" customWidth="1"/>
    <col min="11010" max="11010" width="20.85546875" style="2" customWidth="1"/>
    <col min="11011" max="11012" width="17.140625" style="2" customWidth="1"/>
    <col min="11013" max="11013" width="25.85546875" style="2" customWidth="1"/>
    <col min="11014" max="11014" width="36.140625" style="2" customWidth="1"/>
    <col min="11015" max="11015" width="26.42578125" style="2" customWidth="1"/>
    <col min="11016" max="11016" width="16.42578125" style="2" customWidth="1"/>
    <col min="11017" max="11017" width="14.42578125" style="2" customWidth="1"/>
    <col min="11018" max="11018" width="9.42578125" style="2" customWidth="1"/>
    <col min="11019" max="11019" width="16.5703125" style="2" customWidth="1"/>
    <col min="11020" max="11020" width="12.42578125" style="2" customWidth="1"/>
    <col min="11021" max="11021" width="9.5703125" style="2" customWidth="1"/>
    <col min="11022" max="11022" width="15.5703125" style="2" customWidth="1"/>
    <col min="11023" max="11254" width="8.85546875" style="2" customWidth="1"/>
    <col min="11255" max="11255" width="24.5703125" style="2" customWidth="1"/>
    <col min="11256" max="11256" width="6" style="2" bestFit="1" customWidth="1"/>
    <col min="11257" max="11264" width="5.85546875" style="2"/>
    <col min="11265" max="11265" width="12.5703125" style="2" customWidth="1"/>
    <col min="11266" max="11266" width="20.85546875" style="2" customWidth="1"/>
    <col min="11267" max="11268" width="17.140625" style="2" customWidth="1"/>
    <col min="11269" max="11269" width="25.85546875" style="2" customWidth="1"/>
    <col min="11270" max="11270" width="36.140625" style="2" customWidth="1"/>
    <col min="11271" max="11271" width="26.42578125" style="2" customWidth="1"/>
    <col min="11272" max="11272" width="16.42578125" style="2" customWidth="1"/>
    <col min="11273" max="11273" width="14.42578125" style="2" customWidth="1"/>
    <col min="11274" max="11274" width="9.42578125" style="2" customWidth="1"/>
    <col min="11275" max="11275" width="16.5703125" style="2" customWidth="1"/>
    <col min="11276" max="11276" width="12.42578125" style="2" customWidth="1"/>
    <col min="11277" max="11277" width="9.5703125" style="2" customWidth="1"/>
    <col min="11278" max="11278" width="15.5703125" style="2" customWidth="1"/>
    <col min="11279" max="11510" width="8.85546875" style="2" customWidth="1"/>
    <col min="11511" max="11511" width="24.5703125" style="2" customWidth="1"/>
    <col min="11512" max="11512" width="6" style="2" bestFit="1" customWidth="1"/>
    <col min="11513" max="11520" width="5.85546875" style="2"/>
    <col min="11521" max="11521" width="12.5703125" style="2" customWidth="1"/>
    <col min="11522" max="11522" width="20.85546875" style="2" customWidth="1"/>
    <col min="11523" max="11524" width="17.140625" style="2" customWidth="1"/>
    <col min="11525" max="11525" width="25.85546875" style="2" customWidth="1"/>
    <col min="11526" max="11526" width="36.140625" style="2" customWidth="1"/>
    <col min="11527" max="11527" width="26.42578125" style="2" customWidth="1"/>
    <col min="11528" max="11528" width="16.42578125" style="2" customWidth="1"/>
    <col min="11529" max="11529" width="14.42578125" style="2" customWidth="1"/>
    <col min="11530" max="11530" width="9.42578125" style="2" customWidth="1"/>
    <col min="11531" max="11531" width="16.5703125" style="2" customWidth="1"/>
    <col min="11532" max="11532" width="12.42578125" style="2" customWidth="1"/>
    <col min="11533" max="11533" width="9.5703125" style="2" customWidth="1"/>
    <col min="11534" max="11534" width="15.5703125" style="2" customWidth="1"/>
    <col min="11535" max="11766" width="8.85546875" style="2" customWidth="1"/>
    <col min="11767" max="11767" width="24.5703125" style="2" customWidth="1"/>
    <col min="11768" max="11768" width="6" style="2" bestFit="1" customWidth="1"/>
    <col min="11769" max="11776" width="5.85546875" style="2"/>
    <col min="11777" max="11777" width="12.5703125" style="2" customWidth="1"/>
    <col min="11778" max="11778" width="20.85546875" style="2" customWidth="1"/>
    <col min="11779" max="11780" width="17.140625" style="2" customWidth="1"/>
    <col min="11781" max="11781" width="25.85546875" style="2" customWidth="1"/>
    <col min="11782" max="11782" width="36.140625" style="2" customWidth="1"/>
    <col min="11783" max="11783" width="26.42578125" style="2" customWidth="1"/>
    <col min="11784" max="11784" width="16.42578125" style="2" customWidth="1"/>
    <col min="11785" max="11785" width="14.42578125" style="2" customWidth="1"/>
    <col min="11786" max="11786" width="9.42578125" style="2" customWidth="1"/>
    <col min="11787" max="11787" width="16.5703125" style="2" customWidth="1"/>
    <col min="11788" max="11788" width="12.42578125" style="2" customWidth="1"/>
    <col min="11789" max="11789" width="9.5703125" style="2" customWidth="1"/>
    <col min="11790" max="11790" width="15.5703125" style="2" customWidth="1"/>
    <col min="11791" max="12022" width="8.85546875" style="2" customWidth="1"/>
    <col min="12023" max="12023" width="24.5703125" style="2" customWidth="1"/>
    <col min="12024" max="12024" width="6" style="2" bestFit="1" customWidth="1"/>
    <col min="12025" max="12032" width="5.85546875" style="2"/>
    <col min="12033" max="12033" width="12.5703125" style="2" customWidth="1"/>
    <col min="12034" max="12034" width="20.85546875" style="2" customWidth="1"/>
    <col min="12035" max="12036" width="17.140625" style="2" customWidth="1"/>
    <col min="12037" max="12037" width="25.85546875" style="2" customWidth="1"/>
    <col min="12038" max="12038" width="36.140625" style="2" customWidth="1"/>
    <col min="12039" max="12039" width="26.42578125" style="2" customWidth="1"/>
    <col min="12040" max="12040" width="16.42578125" style="2" customWidth="1"/>
    <col min="12041" max="12041" width="14.42578125" style="2" customWidth="1"/>
    <col min="12042" max="12042" width="9.42578125" style="2" customWidth="1"/>
    <col min="12043" max="12043" width="16.5703125" style="2" customWidth="1"/>
    <col min="12044" max="12044" width="12.42578125" style="2" customWidth="1"/>
    <col min="12045" max="12045" width="9.5703125" style="2" customWidth="1"/>
    <col min="12046" max="12046" width="15.5703125" style="2" customWidth="1"/>
    <col min="12047" max="12278" width="8.85546875" style="2" customWidth="1"/>
    <col min="12279" max="12279" width="24.5703125" style="2" customWidth="1"/>
    <col min="12280" max="12280" width="6" style="2" bestFit="1" customWidth="1"/>
    <col min="12281" max="12288" width="5.85546875" style="2"/>
    <col min="12289" max="12289" width="12.5703125" style="2" customWidth="1"/>
    <col min="12290" max="12290" width="20.85546875" style="2" customWidth="1"/>
    <col min="12291" max="12292" width="17.140625" style="2" customWidth="1"/>
    <col min="12293" max="12293" width="25.85546875" style="2" customWidth="1"/>
    <col min="12294" max="12294" width="36.140625" style="2" customWidth="1"/>
    <col min="12295" max="12295" width="26.42578125" style="2" customWidth="1"/>
    <col min="12296" max="12296" width="16.42578125" style="2" customWidth="1"/>
    <col min="12297" max="12297" width="14.42578125" style="2" customWidth="1"/>
    <col min="12298" max="12298" width="9.42578125" style="2" customWidth="1"/>
    <col min="12299" max="12299" width="16.5703125" style="2" customWidth="1"/>
    <col min="12300" max="12300" width="12.42578125" style="2" customWidth="1"/>
    <col min="12301" max="12301" width="9.5703125" style="2" customWidth="1"/>
    <col min="12302" max="12302" width="15.5703125" style="2" customWidth="1"/>
    <col min="12303" max="12534" width="8.85546875" style="2" customWidth="1"/>
    <col min="12535" max="12535" width="24.5703125" style="2" customWidth="1"/>
    <col min="12536" max="12536" width="6" style="2" bestFit="1" customWidth="1"/>
    <col min="12537" max="12544" width="5.85546875" style="2"/>
    <col min="12545" max="12545" width="12.5703125" style="2" customWidth="1"/>
    <col min="12546" max="12546" width="20.85546875" style="2" customWidth="1"/>
    <col min="12547" max="12548" width="17.140625" style="2" customWidth="1"/>
    <col min="12549" max="12549" width="25.85546875" style="2" customWidth="1"/>
    <col min="12550" max="12550" width="36.140625" style="2" customWidth="1"/>
    <col min="12551" max="12551" width="26.42578125" style="2" customWidth="1"/>
    <col min="12552" max="12552" width="16.42578125" style="2" customWidth="1"/>
    <col min="12553" max="12553" width="14.42578125" style="2" customWidth="1"/>
    <col min="12554" max="12554" width="9.42578125" style="2" customWidth="1"/>
    <col min="12555" max="12555" width="16.5703125" style="2" customWidth="1"/>
    <col min="12556" max="12556" width="12.42578125" style="2" customWidth="1"/>
    <col min="12557" max="12557" width="9.5703125" style="2" customWidth="1"/>
    <col min="12558" max="12558" width="15.5703125" style="2" customWidth="1"/>
    <col min="12559" max="12790" width="8.85546875" style="2" customWidth="1"/>
    <col min="12791" max="12791" width="24.5703125" style="2" customWidth="1"/>
    <col min="12792" max="12792" width="6" style="2" bestFit="1" customWidth="1"/>
    <col min="12793" max="12800" width="5.85546875" style="2"/>
    <col min="12801" max="12801" width="12.5703125" style="2" customWidth="1"/>
    <col min="12802" max="12802" width="20.85546875" style="2" customWidth="1"/>
    <col min="12803" max="12804" width="17.140625" style="2" customWidth="1"/>
    <col min="12805" max="12805" width="25.85546875" style="2" customWidth="1"/>
    <col min="12806" max="12806" width="36.140625" style="2" customWidth="1"/>
    <col min="12807" max="12807" width="26.42578125" style="2" customWidth="1"/>
    <col min="12808" max="12808" width="16.42578125" style="2" customWidth="1"/>
    <col min="12809" max="12809" width="14.42578125" style="2" customWidth="1"/>
    <col min="12810" max="12810" width="9.42578125" style="2" customWidth="1"/>
    <col min="12811" max="12811" width="16.5703125" style="2" customWidth="1"/>
    <col min="12812" max="12812" width="12.42578125" style="2" customWidth="1"/>
    <col min="12813" max="12813" width="9.5703125" style="2" customWidth="1"/>
    <col min="12814" max="12814" width="15.5703125" style="2" customWidth="1"/>
    <col min="12815" max="13046" width="8.85546875" style="2" customWidth="1"/>
    <col min="13047" max="13047" width="24.5703125" style="2" customWidth="1"/>
    <col min="13048" max="13048" width="6" style="2" bestFit="1" customWidth="1"/>
    <col min="13049" max="13056" width="5.85546875" style="2"/>
    <col min="13057" max="13057" width="12.5703125" style="2" customWidth="1"/>
    <col min="13058" max="13058" width="20.85546875" style="2" customWidth="1"/>
    <col min="13059" max="13060" width="17.140625" style="2" customWidth="1"/>
    <col min="13061" max="13061" width="25.85546875" style="2" customWidth="1"/>
    <col min="13062" max="13062" width="36.140625" style="2" customWidth="1"/>
    <col min="13063" max="13063" width="26.42578125" style="2" customWidth="1"/>
    <col min="13064" max="13064" width="16.42578125" style="2" customWidth="1"/>
    <col min="13065" max="13065" width="14.42578125" style="2" customWidth="1"/>
    <col min="13066" max="13066" width="9.42578125" style="2" customWidth="1"/>
    <col min="13067" max="13067" width="16.5703125" style="2" customWidth="1"/>
    <col min="13068" max="13068" width="12.42578125" style="2" customWidth="1"/>
    <col min="13069" max="13069" width="9.5703125" style="2" customWidth="1"/>
    <col min="13070" max="13070" width="15.5703125" style="2" customWidth="1"/>
    <col min="13071" max="13302" width="8.85546875" style="2" customWidth="1"/>
    <col min="13303" max="13303" width="24.5703125" style="2" customWidth="1"/>
    <col min="13304" max="13304" width="6" style="2" bestFit="1" customWidth="1"/>
    <col min="13305" max="13312" width="5.85546875" style="2"/>
    <col min="13313" max="13313" width="12.5703125" style="2" customWidth="1"/>
    <col min="13314" max="13314" width="20.85546875" style="2" customWidth="1"/>
    <col min="13315" max="13316" width="17.140625" style="2" customWidth="1"/>
    <col min="13317" max="13317" width="25.85546875" style="2" customWidth="1"/>
    <col min="13318" max="13318" width="36.140625" style="2" customWidth="1"/>
    <col min="13319" max="13319" width="26.42578125" style="2" customWidth="1"/>
    <col min="13320" max="13320" width="16.42578125" style="2" customWidth="1"/>
    <col min="13321" max="13321" width="14.42578125" style="2" customWidth="1"/>
    <col min="13322" max="13322" width="9.42578125" style="2" customWidth="1"/>
    <col min="13323" max="13323" width="16.5703125" style="2" customWidth="1"/>
    <col min="13324" max="13324" width="12.42578125" style="2" customWidth="1"/>
    <col min="13325" max="13325" width="9.5703125" style="2" customWidth="1"/>
    <col min="13326" max="13326" width="15.5703125" style="2" customWidth="1"/>
    <col min="13327" max="13558" width="8.85546875" style="2" customWidth="1"/>
    <col min="13559" max="13559" width="24.5703125" style="2" customWidth="1"/>
    <col min="13560" max="13560" width="6" style="2" bestFit="1" customWidth="1"/>
    <col min="13561" max="13568" width="5.85546875" style="2"/>
    <col min="13569" max="13569" width="12.5703125" style="2" customWidth="1"/>
    <col min="13570" max="13570" width="20.85546875" style="2" customWidth="1"/>
    <col min="13571" max="13572" width="17.140625" style="2" customWidth="1"/>
    <col min="13573" max="13573" width="25.85546875" style="2" customWidth="1"/>
    <col min="13574" max="13574" width="36.140625" style="2" customWidth="1"/>
    <col min="13575" max="13575" width="26.42578125" style="2" customWidth="1"/>
    <col min="13576" max="13576" width="16.42578125" style="2" customWidth="1"/>
    <col min="13577" max="13577" width="14.42578125" style="2" customWidth="1"/>
    <col min="13578" max="13578" width="9.42578125" style="2" customWidth="1"/>
    <col min="13579" max="13579" width="16.5703125" style="2" customWidth="1"/>
    <col min="13580" max="13580" width="12.42578125" style="2" customWidth="1"/>
    <col min="13581" max="13581" width="9.5703125" style="2" customWidth="1"/>
    <col min="13582" max="13582" width="15.5703125" style="2" customWidth="1"/>
    <col min="13583" max="13814" width="8.85546875" style="2" customWidth="1"/>
    <col min="13815" max="13815" width="24.5703125" style="2" customWidth="1"/>
    <col min="13816" max="13816" width="6" style="2" bestFit="1" customWidth="1"/>
    <col min="13817" max="13824" width="5.85546875" style="2"/>
    <col min="13825" max="13825" width="12.5703125" style="2" customWidth="1"/>
    <col min="13826" max="13826" width="20.85546875" style="2" customWidth="1"/>
    <col min="13827" max="13828" width="17.140625" style="2" customWidth="1"/>
    <col min="13829" max="13829" width="25.85546875" style="2" customWidth="1"/>
    <col min="13830" max="13830" width="36.140625" style="2" customWidth="1"/>
    <col min="13831" max="13831" width="26.42578125" style="2" customWidth="1"/>
    <col min="13832" max="13832" width="16.42578125" style="2" customWidth="1"/>
    <col min="13833" max="13833" width="14.42578125" style="2" customWidth="1"/>
    <col min="13834" max="13834" width="9.42578125" style="2" customWidth="1"/>
    <col min="13835" max="13835" width="16.5703125" style="2" customWidth="1"/>
    <col min="13836" max="13836" width="12.42578125" style="2" customWidth="1"/>
    <col min="13837" max="13837" width="9.5703125" style="2" customWidth="1"/>
    <col min="13838" max="13838" width="15.5703125" style="2" customWidth="1"/>
    <col min="13839" max="14070" width="8.85546875" style="2" customWidth="1"/>
    <col min="14071" max="14071" width="24.5703125" style="2" customWidth="1"/>
    <col min="14072" max="14072" width="6" style="2" bestFit="1" customWidth="1"/>
    <col min="14073" max="14080" width="5.85546875" style="2"/>
    <col min="14081" max="14081" width="12.5703125" style="2" customWidth="1"/>
    <col min="14082" max="14082" width="20.85546875" style="2" customWidth="1"/>
    <col min="14083" max="14084" width="17.140625" style="2" customWidth="1"/>
    <col min="14085" max="14085" width="25.85546875" style="2" customWidth="1"/>
    <col min="14086" max="14086" width="36.140625" style="2" customWidth="1"/>
    <col min="14087" max="14087" width="26.42578125" style="2" customWidth="1"/>
    <col min="14088" max="14088" width="16.42578125" style="2" customWidth="1"/>
    <col min="14089" max="14089" width="14.42578125" style="2" customWidth="1"/>
    <col min="14090" max="14090" width="9.42578125" style="2" customWidth="1"/>
    <col min="14091" max="14091" width="16.5703125" style="2" customWidth="1"/>
    <col min="14092" max="14092" width="12.42578125" style="2" customWidth="1"/>
    <col min="14093" max="14093" width="9.5703125" style="2" customWidth="1"/>
    <col min="14094" max="14094" width="15.5703125" style="2" customWidth="1"/>
    <col min="14095" max="14326" width="8.85546875" style="2" customWidth="1"/>
    <col min="14327" max="14327" width="24.5703125" style="2" customWidth="1"/>
    <col min="14328" max="14328" width="6" style="2" bestFit="1" customWidth="1"/>
    <col min="14329" max="14336" width="5.85546875" style="2"/>
    <col min="14337" max="14337" width="12.5703125" style="2" customWidth="1"/>
    <col min="14338" max="14338" width="20.85546875" style="2" customWidth="1"/>
    <col min="14339" max="14340" width="17.140625" style="2" customWidth="1"/>
    <col min="14341" max="14341" width="25.85546875" style="2" customWidth="1"/>
    <col min="14342" max="14342" width="36.140625" style="2" customWidth="1"/>
    <col min="14343" max="14343" width="26.42578125" style="2" customWidth="1"/>
    <col min="14344" max="14344" width="16.42578125" style="2" customWidth="1"/>
    <col min="14345" max="14345" width="14.42578125" style="2" customWidth="1"/>
    <col min="14346" max="14346" width="9.42578125" style="2" customWidth="1"/>
    <col min="14347" max="14347" width="16.5703125" style="2" customWidth="1"/>
    <col min="14348" max="14348" width="12.42578125" style="2" customWidth="1"/>
    <col min="14349" max="14349" width="9.5703125" style="2" customWidth="1"/>
    <col min="14350" max="14350" width="15.5703125" style="2" customWidth="1"/>
    <col min="14351" max="14582" width="8.85546875" style="2" customWidth="1"/>
    <col min="14583" max="14583" width="24.5703125" style="2" customWidth="1"/>
    <col min="14584" max="14584" width="6" style="2" bestFit="1" customWidth="1"/>
    <col min="14585" max="14592" width="5.85546875" style="2"/>
    <col min="14593" max="14593" width="12.5703125" style="2" customWidth="1"/>
    <col min="14594" max="14594" width="20.85546875" style="2" customWidth="1"/>
    <col min="14595" max="14596" width="17.140625" style="2" customWidth="1"/>
    <col min="14597" max="14597" width="25.85546875" style="2" customWidth="1"/>
    <col min="14598" max="14598" width="36.140625" style="2" customWidth="1"/>
    <col min="14599" max="14599" width="26.42578125" style="2" customWidth="1"/>
    <col min="14600" max="14600" width="16.42578125" style="2" customWidth="1"/>
    <col min="14601" max="14601" width="14.42578125" style="2" customWidth="1"/>
    <col min="14602" max="14602" width="9.42578125" style="2" customWidth="1"/>
    <col min="14603" max="14603" width="16.5703125" style="2" customWidth="1"/>
    <col min="14604" max="14604" width="12.42578125" style="2" customWidth="1"/>
    <col min="14605" max="14605" width="9.5703125" style="2" customWidth="1"/>
    <col min="14606" max="14606" width="15.5703125" style="2" customWidth="1"/>
    <col min="14607" max="14838" width="8.85546875" style="2" customWidth="1"/>
    <col min="14839" max="14839" width="24.5703125" style="2" customWidth="1"/>
    <col min="14840" max="14840" width="6" style="2" bestFit="1" customWidth="1"/>
    <col min="14841" max="14848" width="5.85546875" style="2"/>
    <col min="14849" max="14849" width="12.5703125" style="2" customWidth="1"/>
    <col min="14850" max="14850" width="20.85546875" style="2" customWidth="1"/>
    <col min="14851" max="14852" width="17.140625" style="2" customWidth="1"/>
    <col min="14853" max="14853" width="25.85546875" style="2" customWidth="1"/>
    <col min="14854" max="14854" width="36.140625" style="2" customWidth="1"/>
    <col min="14855" max="14855" width="26.42578125" style="2" customWidth="1"/>
    <col min="14856" max="14856" width="16.42578125" style="2" customWidth="1"/>
    <col min="14857" max="14857" width="14.42578125" style="2" customWidth="1"/>
    <col min="14858" max="14858" width="9.42578125" style="2" customWidth="1"/>
    <col min="14859" max="14859" width="16.5703125" style="2" customWidth="1"/>
    <col min="14860" max="14860" width="12.42578125" style="2" customWidth="1"/>
    <col min="14861" max="14861" width="9.5703125" style="2" customWidth="1"/>
    <col min="14862" max="14862" width="15.5703125" style="2" customWidth="1"/>
    <col min="14863" max="15094" width="8.85546875" style="2" customWidth="1"/>
    <col min="15095" max="15095" width="24.5703125" style="2" customWidth="1"/>
    <col min="15096" max="15096" width="6" style="2" bestFit="1" customWidth="1"/>
    <col min="15097" max="15104" width="5.85546875" style="2"/>
    <col min="15105" max="15105" width="12.5703125" style="2" customWidth="1"/>
    <col min="15106" max="15106" width="20.85546875" style="2" customWidth="1"/>
    <col min="15107" max="15108" width="17.140625" style="2" customWidth="1"/>
    <col min="15109" max="15109" width="25.85546875" style="2" customWidth="1"/>
    <col min="15110" max="15110" width="36.140625" style="2" customWidth="1"/>
    <col min="15111" max="15111" width="26.42578125" style="2" customWidth="1"/>
    <col min="15112" max="15112" width="16.42578125" style="2" customWidth="1"/>
    <col min="15113" max="15113" width="14.42578125" style="2" customWidth="1"/>
    <col min="15114" max="15114" width="9.42578125" style="2" customWidth="1"/>
    <col min="15115" max="15115" width="16.5703125" style="2" customWidth="1"/>
    <col min="15116" max="15116" width="12.42578125" style="2" customWidth="1"/>
    <col min="15117" max="15117" width="9.5703125" style="2" customWidth="1"/>
    <col min="15118" max="15118" width="15.5703125" style="2" customWidth="1"/>
    <col min="15119" max="15350" width="8.85546875" style="2" customWidth="1"/>
    <col min="15351" max="15351" width="24.5703125" style="2" customWidth="1"/>
    <col min="15352" max="15352" width="6" style="2" bestFit="1" customWidth="1"/>
    <col min="15353" max="15360" width="5.85546875" style="2"/>
    <col min="15361" max="15361" width="12.5703125" style="2" customWidth="1"/>
    <col min="15362" max="15362" width="20.85546875" style="2" customWidth="1"/>
    <col min="15363" max="15364" width="17.140625" style="2" customWidth="1"/>
    <col min="15365" max="15365" width="25.85546875" style="2" customWidth="1"/>
    <col min="15366" max="15366" width="36.140625" style="2" customWidth="1"/>
    <col min="15367" max="15367" width="26.42578125" style="2" customWidth="1"/>
    <col min="15368" max="15368" width="16.42578125" style="2" customWidth="1"/>
    <col min="15369" max="15369" width="14.42578125" style="2" customWidth="1"/>
    <col min="15370" max="15370" width="9.42578125" style="2" customWidth="1"/>
    <col min="15371" max="15371" width="16.5703125" style="2" customWidth="1"/>
    <col min="15372" max="15372" width="12.42578125" style="2" customWidth="1"/>
    <col min="15373" max="15373" width="9.5703125" style="2" customWidth="1"/>
    <col min="15374" max="15374" width="15.5703125" style="2" customWidth="1"/>
    <col min="15375" max="15606" width="8.85546875" style="2" customWidth="1"/>
    <col min="15607" max="15607" width="24.5703125" style="2" customWidth="1"/>
    <col min="15608" max="15608" width="6" style="2" bestFit="1" customWidth="1"/>
    <col min="15609" max="15616" width="5.85546875" style="2"/>
    <col min="15617" max="15617" width="12.5703125" style="2" customWidth="1"/>
    <col min="15618" max="15618" width="20.85546875" style="2" customWidth="1"/>
    <col min="15619" max="15620" width="17.140625" style="2" customWidth="1"/>
    <col min="15621" max="15621" width="25.85546875" style="2" customWidth="1"/>
    <col min="15622" max="15622" width="36.140625" style="2" customWidth="1"/>
    <col min="15623" max="15623" width="26.42578125" style="2" customWidth="1"/>
    <col min="15624" max="15624" width="16.42578125" style="2" customWidth="1"/>
    <col min="15625" max="15625" width="14.42578125" style="2" customWidth="1"/>
    <col min="15626" max="15626" width="9.42578125" style="2" customWidth="1"/>
    <col min="15627" max="15627" width="16.5703125" style="2" customWidth="1"/>
    <col min="15628" max="15628" width="12.42578125" style="2" customWidth="1"/>
    <col min="15629" max="15629" width="9.5703125" style="2" customWidth="1"/>
    <col min="15630" max="15630" width="15.5703125" style="2" customWidth="1"/>
    <col min="15631" max="15862" width="8.85546875" style="2" customWidth="1"/>
    <col min="15863" max="15863" width="24.5703125" style="2" customWidth="1"/>
    <col min="15864" max="15864" width="6" style="2" bestFit="1" customWidth="1"/>
    <col min="15865" max="15872" width="5.85546875" style="2"/>
    <col min="15873" max="15873" width="12.5703125" style="2" customWidth="1"/>
    <col min="15874" max="15874" width="20.85546875" style="2" customWidth="1"/>
    <col min="15875" max="15876" width="17.140625" style="2" customWidth="1"/>
    <col min="15877" max="15877" width="25.85546875" style="2" customWidth="1"/>
    <col min="15878" max="15878" width="36.140625" style="2" customWidth="1"/>
    <col min="15879" max="15879" width="26.42578125" style="2" customWidth="1"/>
    <col min="15880" max="15880" width="16.42578125" style="2" customWidth="1"/>
    <col min="15881" max="15881" width="14.42578125" style="2" customWidth="1"/>
    <col min="15882" max="15882" width="9.42578125" style="2" customWidth="1"/>
    <col min="15883" max="15883" width="16.5703125" style="2" customWidth="1"/>
    <col min="15884" max="15884" width="12.42578125" style="2" customWidth="1"/>
    <col min="15885" max="15885" width="9.5703125" style="2" customWidth="1"/>
    <col min="15886" max="15886" width="15.5703125" style="2" customWidth="1"/>
    <col min="15887" max="16118" width="8.85546875" style="2" customWidth="1"/>
    <col min="16119" max="16119" width="24.5703125" style="2" customWidth="1"/>
    <col min="16120" max="16120" width="6" style="2" bestFit="1" customWidth="1"/>
    <col min="16121" max="16128" width="5.85546875" style="2"/>
    <col min="16129" max="16129" width="12.5703125" style="2" customWidth="1"/>
    <col min="16130" max="16130" width="20.85546875" style="2" customWidth="1"/>
    <col min="16131" max="16132" width="17.140625" style="2" customWidth="1"/>
    <col min="16133" max="16133" width="25.85546875" style="2" customWidth="1"/>
    <col min="16134" max="16134" width="36.140625" style="2" customWidth="1"/>
    <col min="16135" max="16135" width="26.42578125" style="2" customWidth="1"/>
    <col min="16136" max="16136" width="16.42578125" style="2" customWidth="1"/>
    <col min="16137" max="16137" width="14.42578125" style="2" customWidth="1"/>
    <col min="16138" max="16138" width="9.42578125" style="2" customWidth="1"/>
    <col min="16139" max="16139" width="16.5703125" style="2" customWidth="1"/>
    <col min="16140" max="16140" width="12.42578125" style="2" customWidth="1"/>
    <col min="16141" max="16141" width="9.5703125" style="2" customWidth="1"/>
    <col min="16142" max="16142" width="15.5703125" style="2" customWidth="1"/>
    <col min="16143" max="16374" width="8.85546875" style="2" customWidth="1"/>
    <col min="16375" max="16375" width="24.5703125" style="2" customWidth="1"/>
    <col min="16376" max="16376" width="6" style="2" bestFit="1" customWidth="1"/>
    <col min="16377" max="16384" width="5.85546875" style="2"/>
  </cols>
  <sheetData>
    <row r="1" spans="1:23" ht="20.25" customHeight="1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</row>
    <row r="2" spans="1:23" ht="20.100000000000001" customHeight="1" x14ac:dyDescent="0.25">
      <c r="A2" s="193" t="s">
        <v>0</v>
      </c>
      <c r="B2" s="193"/>
      <c r="C2" s="193"/>
      <c r="D2" s="193"/>
      <c r="E2" s="193"/>
      <c r="F2" s="15"/>
      <c r="G2" s="186" t="s">
        <v>33</v>
      </c>
      <c r="H2" s="187"/>
      <c r="I2" s="188"/>
    </row>
    <row r="3" spans="1:23" ht="44.1" customHeight="1" x14ac:dyDescent="0.25">
      <c r="A3" s="193" t="s">
        <v>54</v>
      </c>
      <c r="B3" s="193"/>
      <c r="C3" s="193"/>
      <c r="D3" s="193"/>
      <c r="E3" s="193"/>
      <c r="F3" s="15"/>
      <c r="G3" s="186" t="s">
        <v>34</v>
      </c>
      <c r="H3" s="188"/>
      <c r="I3" s="18" t="s">
        <v>35</v>
      </c>
      <c r="K3" s="19" t="s">
        <v>36</v>
      </c>
      <c r="L3" s="19" t="s">
        <v>37</v>
      </c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49.5" customHeight="1" x14ac:dyDescent="0.25">
      <c r="A4" s="185" t="s">
        <v>55</v>
      </c>
      <c r="B4" s="185"/>
      <c r="C4" s="185"/>
      <c r="D4" s="185"/>
      <c r="E4" s="185"/>
      <c r="F4" s="15"/>
      <c r="G4" s="16" t="s">
        <v>39</v>
      </c>
      <c r="H4" s="17"/>
      <c r="I4" s="11"/>
      <c r="K4" s="20" t="s">
        <v>40</v>
      </c>
      <c r="L4" s="20">
        <v>3</v>
      </c>
      <c r="N4" s="2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20.25" customHeight="1" x14ac:dyDescent="0.25">
      <c r="A5" s="22" t="s">
        <v>41</v>
      </c>
      <c r="B5" s="22"/>
      <c r="C5" s="22"/>
      <c r="D5" s="22"/>
      <c r="E5" s="22"/>
      <c r="F5" s="15"/>
      <c r="G5" s="16" t="s">
        <v>42</v>
      </c>
      <c r="H5" s="23">
        <f>4/4*100</f>
        <v>100</v>
      </c>
      <c r="I5" s="11"/>
      <c r="K5" s="24" t="s">
        <v>43</v>
      </c>
      <c r="L5" s="24">
        <v>2</v>
      </c>
      <c r="N5" s="25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48.95" customHeight="1" x14ac:dyDescent="0.25"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2/4*100</f>
        <v>50</v>
      </c>
      <c r="I6" s="11"/>
      <c r="K6" s="29" t="s">
        <v>47</v>
      </c>
      <c r="L6" s="29">
        <v>1</v>
      </c>
      <c r="N6" s="30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2.75" customHeight="1" x14ac:dyDescent="0.25"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75</v>
      </c>
      <c r="I7" s="36">
        <v>0.6</v>
      </c>
      <c r="K7" s="37" t="s">
        <v>49</v>
      </c>
      <c r="L7" s="37">
        <v>0</v>
      </c>
      <c r="N7" s="38"/>
      <c r="O7" s="184"/>
      <c r="P7" s="184"/>
      <c r="Q7" s="184"/>
      <c r="R7" s="184"/>
      <c r="S7" s="184"/>
      <c r="T7" s="184"/>
      <c r="U7" s="184"/>
      <c r="V7" s="184"/>
      <c r="W7" s="184"/>
    </row>
    <row r="8" spans="1:23" ht="24.95" customHeight="1" x14ac:dyDescent="0.25"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</row>
    <row r="9" spans="1:23" ht="24.95" customHeight="1" x14ac:dyDescent="0.25">
      <c r="B9" s="31" t="s">
        <v>7</v>
      </c>
      <c r="C9" s="33" t="s">
        <v>51</v>
      </c>
      <c r="D9" s="33"/>
      <c r="E9" s="33" t="s">
        <v>51</v>
      </c>
      <c r="F9" s="39"/>
      <c r="H9" s="40"/>
      <c r="I9" s="40"/>
    </row>
    <row r="10" spans="1:23" ht="24.95" customHeight="1" x14ac:dyDescent="0.25"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</row>
    <row r="11" spans="1:23" ht="24.95" customHeight="1" x14ac:dyDescent="0.25">
      <c r="A11" s="3">
        <v>1</v>
      </c>
      <c r="B11" s="12">
        <v>190303140001</v>
      </c>
      <c r="C11" s="4">
        <f>B100*1.25</f>
        <v>36.875</v>
      </c>
      <c r="D11" s="44">
        <f>COUNTIF(C11:C14,"&gt;="&amp;D10)</f>
        <v>4</v>
      </c>
      <c r="E11" s="4">
        <f>C100/1.2</f>
        <v>13.333333333333334</v>
      </c>
      <c r="F11" s="45">
        <f>COUNTIF(E11:E14,"&gt;="&amp;F10)</f>
        <v>2</v>
      </c>
      <c r="G11" s="8" t="s">
        <v>24</v>
      </c>
      <c r="H11" s="174">
        <v>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>
        <v>2</v>
      </c>
      <c r="U11" s="174">
        <v>2</v>
      </c>
      <c r="V11" s="174">
        <v>3</v>
      </c>
    </row>
    <row r="12" spans="1:23" ht="24.95" customHeight="1" x14ac:dyDescent="0.25">
      <c r="A12" s="3">
        <v>2</v>
      </c>
      <c r="B12" s="12">
        <v>190303140002</v>
      </c>
      <c r="C12" s="4">
        <f t="shared" ref="C12:C14" si="0">B101*1.25</f>
        <v>35.625</v>
      </c>
      <c r="D12" s="46">
        <f>(4/4)*100</f>
        <v>100</v>
      </c>
      <c r="E12" s="4">
        <f t="shared" ref="E12:E14" si="1">C101/1.2</f>
        <v>33.333333333333336</v>
      </c>
      <c r="F12" s="47">
        <f>(2/4)*100</f>
        <v>50</v>
      </c>
      <c r="G12" s="8"/>
      <c r="H12" s="175"/>
      <c r="I12" s="175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"/>
      <c r="V12" s="17"/>
    </row>
    <row r="13" spans="1:23" ht="24.95" customHeight="1" x14ac:dyDescent="0.25">
      <c r="A13" s="3">
        <v>3</v>
      </c>
      <c r="B13" s="12">
        <v>190303140003</v>
      </c>
      <c r="C13" s="4">
        <f t="shared" si="0"/>
        <v>38.125</v>
      </c>
      <c r="D13" s="44"/>
      <c r="E13" s="4">
        <f t="shared" si="1"/>
        <v>22.5</v>
      </c>
      <c r="F13" s="48"/>
      <c r="G13" s="8" t="s">
        <v>26</v>
      </c>
      <c r="H13" s="175"/>
      <c r="I13" s="175">
        <v>3</v>
      </c>
      <c r="J13" s="174"/>
      <c r="K13" s="175">
        <v>3</v>
      </c>
      <c r="L13" s="174"/>
      <c r="M13" s="174"/>
      <c r="N13" s="174"/>
      <c r="O13" s="174"/>
      <c r="P13" s="174"/>
      <c r="Q13" s="174"/>
      <c r="R13" s="174"/>
      <c r="S13" s="174"/>
      <c r="T13" s="174"/>
      <c r="U13" s="17"/>
      <c r="V13" s="17"/>
    </row>
    <row r="14" spans="1:23" ht="35.450000000000003" customHeight="1" x14ac:dyDescent="0.25">
      <c r="A14" s="3">
        <v>4</v>
      </c>
      <c r="B14" s="12">
        <v>190303140004</v>
      </c>
      <c r="C14" s="4">
        <f t="shared" si="0"/>
        <v>40.625</v>
      </c>
      <c r="D14" s="44"/>
      <c r="E14" s="4">
        <f t="shared" si="1"/>
        <v>45</v>
      </c>
      <c r="F14" s="48"/>
      <c r="G14" s="8" t="s">
        <v>88</v>
      </c>
      <c r="H14" s="175"/>
      <c r="I14" s="175"/>
      <c r="J14" s="174">
        <v>3</v>
      </c>
      <c r="K14" s="174">
        <v>3</v>
      </c>
      <c r="L14" s="174"/>
      <c r="M14" s="174"/>
      <c r="N14" s="174"/>
      <c r="O14" s="174"/>
      <c r="P14" s="174"/>
      <c r="Q14" s="174"/>
      <c r="R14" s="174"/>
      <c r="S14" s="174"/>
      <c r="T14" s="174"/>
      <c r="U14" s="17"/>
      <c r="V14" s="17"/>
    </row>
    <row r="15" spans="1:23" ht="38.1" customHeight="1" x14ac:dyDescent="0.25">
      <c r="A15" s="54"/>
      <c r="B15" s="54"/>
      <c r="C15" s="54"/>
      <c r="D15" s="54"/>
      <c r="E15" s="54"/>
      <c r="F15" s="54"/>
      <c r="G15" s="8"/>
      <c r="H15" s="13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3" ht="38.1" customHeight="1" x14ac:dyDescent="0.25">
      <c r="A16" s="54"/>
      <c r="B16" s="54"/>
      <c r="C16" s="54"/>
      <c r="D16" s="54"/>
      <c r="E16" s="54"/>
      <c r="F16" s="54"/>
      <c r="G16" s="49" t="s">
        <v>52</v>
      </c>
      <c r="H16" s="9">
        <f>AVERAGE(H11:H15)</f>
        <v>3</v>
      </c>
      <c r="I16" s="9">
        <f t="shared" ref="I16:V16" si="2">AVERAGE(I11:I15)</f>
        <v>3</v>
      </c>
      <c r="J16" s="9">
        <f t="shared" si="2"/>
        <v>3</v>
      </c>
      <c r="K16" s="9">
        <f t="shared" si="2"/>
        <v>3</v>
      </c>
      <c r="L16" s="9"/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3</v>
      </c>
    </row>
    <row r="17" spans="1:22" ht="24.95" customHeight="1" x14ac:dyDescent="0.25">
      <c r="A17" s="54"/>
      <c r="B17" s="54"/>
      <c r="C17" s="55"/>
      <c r="D17" s="55"/>
      <c r="E17" s="55"/>
      <c r="F17" s="55"/>
      <c r="G17" s="58" t="s">
        <v>29</v>
      </c>
      <c r="H17" s="227">
        <f>(H7*H16)/100</f>
        <v>2.25</v>
      </c>
      <c r="I17" s="227">
        <f>(H7*I16)/100</f>
        <v>2.25</v>
      </c>
      <c r="J17" s="227">
        <f>(H7*J16)/100</f>
        <v>2.25</v>
      </c>
      <c r="K17" s="227">
        <f>(H7*K16)/100</f>
        <v>2.25</v>
      </c>
      <c r="L17" s="227"/>
      <c r="M17" s="227"/>
      <c r="N17" s="227"/>
      <c r="O17" s="227"/>
      <c r="P17" s="227"/>
      <c r="Q17" s="227"/>
      <c r="R17" s="227"/>
      <c r="S17" s="227"/>
      <c r="T17" s="227">
        <f>(H7*T16)/100</f>
        <v>1.5</v>
      </c>
      <c r="U17" s="227">
        <f>(H7*U16)/100</f>
        <v>1.5</v>
      </c>
      <c r="V17" s="227">
        <f>(H7*V16)/100</f>
        <v>2.25</v>
      </c>
    </row>
    <row r="18" spans="1:22" ht="41.1" customHeight="1" x14ac:dyDescent="0.25">
      <c r="A18" s="54"/>
      <c r="B18" s="54"/>
      <c r="C18" s="54"/>
      <c r="D18" s="54"/>
      <c r="E18" s="54"/>
      <c r="F18" s="54"/>
    </row>
    <row r="19" spans="1:22" ht="24.95" customHeight="1" x14ac:dyDescent="0.25">
      <c r="A19" s="54"/>
      <c r="B19" s="54"/>
      <c r="C19" s="57"/>
      <c r="D19" s="57"/>
      <c r="E19" s="57"/>
      <c r="F19" s="57"/>
    </row>
    <row r="20" spans="1:22" ht="24.95" customHeight="1" x14ac:dyDescent="0.25">
      <c r="A20" s="54"/>
      <c r="B20" s="54"/>
      <c r="C20" s="54"/>
      <c r="D20" s="54"/>
      <c r="E20" s="54"/>
      <c r="F20" s="54"/>
    </row>
    <row r="21" spans="1:22" ht="24.95" customHeight="1" x14ac:dyDescent="0.25">
      <c r="A21" s="54"/>
      <c r="B21" s="54"/>
      <c r="C21" s="54"/>
      <c r="D21" s="54"/>
      <c r="E21" s="54"/>
      <c r="F21" s="54"/>
    </row>
    <row r="22" spans="1:22" ht="31.5" customHeight="1" x14ac:dyDescent="0.25">
      <c r="A22" s="54"/>
      <c r="B22" s="54"/>
      <c r="C22" s="54"/>
      <c r="D22" s="54"/>
      <c r="E22" s="54"/>
      <c r="F22" s="54"/>
    </row>
    <row r="23" spans="1:22" ht="24.95" customHeight="1" x14ac:dyDescent="0.25">
      <c r="A23" s="54"/>
      <c r="B23" s="54"/>
      <c r="C23" s="54"/>
      <c r="D23" s="54"/>
      <c r="E23" s="54"/>
      <c r="F23" s="54"/>
    </row>
    <row r="24" spans="1:22" ht="24.95" customHeight="1" x14ac:dyDescent="0.25">
      <c r="A24" s="54"/>
      <c r="B24" s="54"/>
      <c r="C24" s="54"/>
      <c r="D24" s="54"/>
      <c r="E24" s="54"/>
      <c r="F24" s="54"/>
    </row>
    <row r="25" spans="1:22" ht="24.95" customHeight="1" x14ac:dyDescent="0.25">
      <c r="A25" s="54"/>
      <c r="B25" s="54"/>
      <c r="C25" s="54"/>
      <c r="D25" s="54"/>
      <c r="E25" s="54"/>
      <c r="F25" s="54"/>
      <c r="G25" s="53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24.95" customHeight="1" x14ac:dyDescent="0.25">
      <c r="A26" s="54"/>
      <c r="B26" s="54"/>
      <c r="C26" s="54"/>
      <c r="D26" s="54"/>
      <c r="E26" s="54"/>
      <c r="F26" s="54"/>
      <c r="G26" s="53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ht="24.95" customHeight="1" x14ac:dyDescent="0.25">
      <c r="A27" s="54"/>
      <c r="B27" s="54"/>
      <c r="C27" s="54"/>
      <c r="D27" s="54"/>
      <c r="E27" s="54"/>
      <c r="F27" s="54"/>
      <c r="G27" s="53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ht="24.95" customHeight="1" x14ac:dyDescent="0.25">
      <c r="A28" s="54"/>
      <c r="B28" s="54"/>
      <c r="C28" s="54"/>
      <c r="D28" s="54"/>
      <c r="E28" s="54"/>
      <c r="F28" s="54"/>
      <c r="G28" s="53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24.95" customHeight="1" x14ac:dyDescent="0.25">
      <c r="A29" s="54"/>
      <c r="B29" s="54"/>
      <c r="C29" s="54"/>
      <c r="D29" s="54"/>
      <c r="E29" s="54"/>
      <c r="F29" s="54"/>
      <c r="G29" s="53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ht="24.95" customHeight="1" x14ac:dyDescent="0.25">
      <c r="A30" s="54"/>
      <c r="B30" s="54"/>
      <c r="C30" s="54"/>
      <c r="D30" s="54"/>
      <c r="E30" s="54"/>
      <c r="F30" s="54"/>
      <c r="G30" s="53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ht="24.95" customHeight="1" x14ac:dyDescent="0.25">
      <c r="A31" s="54"/>
      <c r="B31" s="54"/>
      <c r="C31" s="54"/>
      <c r="D31" s="54"/>
      <c r="E31" s="54"/>
      <c r="F31" s="54"/>
      <c r="G31" s="53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ht="24.95" customHeight="1" x14ac:dyDescent="0.25">
      <c r="A32" s="54"/>
      <c r="B32" s="54"/>
      <c r="C32" s="54"/>
      <c r="D32" s="54"/>
      <c r="E32" s="54"/>
      <c r="F32" s="54"/>
      <c r="G32" s="53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3" ht="24.95" customHeight="1" x14ac:dyDescent="0.25">
      <c r="A33" s="54"/>
      <c r="B33" s="54"/>
      <c r="C33" s="54"/>
      <c r="D33" s="54"/>
      <c r="E33" s="54"/>
      <c r="F33" s="54"/>
      <c r="G33" s="53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3" ht="24.95" customHeight="1" x14ac:dyDescent="0.25">
      <c r="A34" s="54"/>
      <c r="B34" s="54"/>
      <c r="C34" s="54"/>
      <c r="D34" s="54"/>
      <c r="E34" s="54"/>
      <c r="F34" s="54"/>
      <c r="G34" s="53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24.95" customHeight="1" x14ac:dyDescent="0.25">
      <c r="G35" s="50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</row>
    <row r="36" spans="1:23" ht="24.95" customHeight="1" x14ac:dyDescent="0.25"/>
    <row r="37" spans="1:23" ht="24.95" customHeight="1" x14ac:dyDescent="0.25"/>
    <row r="38" spans="1:23" ht="24.95" customHeight="1" x14ac:dyDescent="0.25">
      <c r="G38" s="53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3" ht="24.95" customHeight="1" x14ac:dyDescent="0.25">
      <c r="G39" s="53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3" ht="24.95" customHeight="1" x14ac:dyDescent="0.25">
      <c r="G40" s="53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3" ht="24.95" customHeight="1" x14ac:dyDescent="0.25">
      <c r="G41" s="53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3" ht="24.95" customHeight="1" x14ac:dyDescent="0.25">
      <c r="G42" s="53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3" ht="24.95" customHeight="1" x14ac:dyDescent="0.25">
      <c r="G43" s="53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3" ht="24.95" customHeight="1" x14ac:dyDescent="0.25">
      <c r="G44" s="53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3" ht="24.95" customHeight="1" x14ac:dyDescent="0.25">
      <c r="G45" s="53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3" ht="24.95" customHeight="1" x14ac:dyDescent="0.25">
      <c r="G46" s="5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3" ht="24.95" customHeight="1" x14ac:dyDescent="0.25">
      <c r="G47" s="53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3" ht="24.95" customHeight="1" x14ac:dyDescent="0.25">
      <c r="G48" s="53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7:22" ht="24.95" customHeight="1" x14ac:dyDescent="0.25">
      <c r="G49" s="50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7:22" ht="24.95" customHeight="1" x14ac:dyDescent="0.25"/>
    <row r="51" spans="7:22" ht="24.95" customHeight="1" x14ac:dyDescent="0.25"/>
    <row r="52" spans="7:22" ht="24.95" customHeight="1" x14ac:dyDescent="0.25">
      <c r="G52" s="53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spans="7:22" ht="24.95" customHeight="1" x14ac:dyDescent="0.25">
      <c r="G53" s="53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7:22" ht="24.95" customHeight="1" x14ac:dyDescent="0.25">
      <c r="G54" s="53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spans="7:22" ht="24.95" customHeight="1" x14ac:dyDescent="0.25">
      <c r="G55" s="53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spans="7:22" ht="24.95" customHeight="1" x14ac:dyDescent="0.25">
      <c r="G56" s="53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7:22" ht="24.95" customHeight="1" x14ac:dyDescent="0.25">
      <c r="G57" s="53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spans="7:22" ht="24.95" customHeight="1" x14ac:dyDescent="0.25"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7:22" ht="24.95" customHeight="1" x14ac:dyDescent="0.25">
      <c r="G59" s="53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</row>
    <row r="60" spans="7:22" ht="24.95" customHeight="1" x14ac:dyDescent="0.25">
      <c r="G60" s="53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pans="7:22" ht="24.95" customHeight="1" x14ac:dyDescent="0.25">
      <c r="G61" s="53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7:22" ht="24.95" customHeight="1" x14ac:dyDescent="0.25">
      <c r="G62" s="53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7:22" ht="24.95" customHeight="1" x14ac:dyDescent="0.25"/>
    <row r="64" spans="7:22" ht="24.95" customHeight="1" x14ac:dyDescent="0.25"/>
    <row r="65" spans="7:9" ht="24.95" customHeight="1" x14ac:dyDescent="0.25"/>
    <row r="66" spans="7:9" ht="24.95" customHeight="1" x14ac:dyDescent="0.25"/>
    <row r="67" spans="7:9" ht="24.95" customHeight="1" x14ac:dyDescent="0.25"/>
    <row r="68" spans="7:9" ht="24.95" customHeight="1" x14ac:dyDescent="0.25"/>
    <row r="69" spans="7:9" ht="24.95" customHeight="1" x14ac:dyDescent="0.25"/>
    <row r="70" spans="7:9" ht="24.95" customHeight="1" x14ac:dyDescent="0.25"/>
    <row r="71" spans="7:9" ht="24.95" customHeight="1" x14ac:dyDescent="0.25"/>
    <row r="72" spans="7:9" ht="24.95" customHeight="1" x14ac:dyDescent="0.25"/>
    <row r="73" spans="7:9" ht="24.95" customHeight="1" x14ac:dyDescent="0.25"/>
    <row r="74" spans="7:9" ht="24.95" customHeight="1" x14ac:dyDescent="0.25"/>
    <row r="75" spans="7:9" ht="24.95" customHeight="1" x14ac:dyDescent="0.25"/>
    <row r="76" spans="7:9" ht="24.95" customHeight="1" x14ac:dyDescent="0.25"/>
    <row r="77" spans="7:9" ht="24.95" customHeight="1" x14ac:dyDescent="0.25"/>
    <row r="78" spans="7:9" ht="24.95" customHeight="1" x14ac:dyDescent="0.25"/>
    <row r="79" spans="7:9" ht="24.95" customHeight="1" x14ac:dyDescent="0.25">
      <c r="G79" s="54"/>
    </row>
    <row r="80" spans="7:9" ht="24.95" customHeight="1" x14ac:dyDescent="0.25">
      <c r="G80" s="54"/>
      <c r="H80"/>
      <c r="I80"/>
    </row>
    <row r="81" spans="1:23" ht="24.95" customHeight="1" x14ac:dyDescent="0.25">
      <c r="G81" s="54"/>
      <c r="H81"/>
      <c r="I81"/>
    </row>
    <row r="82" spans="1:23" ht="24.95" customHeight="1" x14ac:dyDescent="0.25">
      <c r="G82" s="54"/>
      <c r="H82"/>
      <c r="I82"/>
    </row>
    <row r="83" spans="1:23" x14ac:dyDescent="0.25">
      <c r="G83" s="54"/>
      <c r="H83"/>
      <c r="I83"/>
    </row>
    <row r="84" spans="1:23" s="56" customFormat="1" ht="15.75" x14ac:dyDescent="0.25">
      <c r="A84" s="3"/>
      <c r="B84" s="3"/>
      <c r="C84" s="3"/>
      <c r="D84" s="3"/>
      <c r="E84" s="3"/>
      <c r="F84" s="3"/>
      <c r="G84" s="54"/>
      <c r="H84"/>
      <c r="I8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G85" s="54"/>
      <c r="H85"/>
      <c r="I85"/>
      <c r="W85" s="56"/>
    </row>
    <row r="86" spans="1:23" ht="15.75" x14ac:dyDescent="0.25">
      <c r="G86" s="54"/>
      <c r="H86"/>
      <c r="I8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</row>
    <row r="87" spans="1:23" x14ac:dyDescent="0.25">
      <c r="G87" s="54"/>
      <c r="H87"/>
      <c r="I87"/>
    </row>
    <row r="88" spans="1:23" x14ac:dyDescent="0.25">
      <c r="G88" s="54"/>
      <c r="H88"/>
      <c r="I88"/>
    </row>
    <row r="89" spans="1:23" x14ac:dyDescent="0.25">
      <c r="G89" s="54"/>
      <c r="H89"/>
      <c r="I89"/>
    </row>
    <row r="90" spans="1:23" x14ac:dyDescent="0.25">
      <c r="G90" s="54"/>
      <c r="H90"/>
      <c r="I90"/>
    </row>
    <row r="91" spans="1:23" s="56" customFormat="1" ht="15.75" x14ac:dyDescent="0.25">
      <c r="A91" s="3"/>
      <c r="B91" s="3"/>
      <c r="C91" s="3"/>
      <c r="D91" s="3"/>
      <c r="E91" s="3"/>
      <c r="F91" s="3"/>
      <c r="G91" s="54"/>
      <c r="H91"/>
      <c r="I9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G92" s="54"/>
      <c r="H92"/>
      <c r="I92"/>
      <c r="W92" s="56"/>
    </row>
    <row r="93" spans="1:23" ht="15.75" x14ac:dyDescent="0.25">
      <c r="G93" s="54"/>
      <c r="H93"/>
      <c r="I93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</row>
    <row r="94" spans="1:23" x14ac:dyDescent="0.25">
      <c r="G94" s="54"/>
      <c r="H94"/>
      <c r="I94"/>
    </row>
    <row r="95" spans="1:23" x14ac:dyDescent="0.25">
      <c r="G95" s="54"/>
      <c r="H95"/>
      <c r="I95"/>
    </row>
    <row r="96" spans="1:23" x14ac:dyDescent="0.25">
      <c r="G96" s="54"/>
      <c r="H96"/>
      <c r="I96"/>
    </row>
    <row r="97" spans="1:23" x14ac:dyDescent="0.25">
      <c r="G97" s="54"/>
      <c r="H97"/>
      <c r="I97"/>
    </row>
    <row r="98" spans="1:23" x14ac:dyDescent="0.25">
      <c r="G98" s="54"/>
      <c r="H98"/>
      <c r="I98"/>
    </row>
    <row r="99" spans="1:23" s="56" customFormat="1" ht="15.75" x14ac:dyDescent="0.25">
      <c r="A99" s="3"/>
      <c r="B99" s="3"/>
      <c r="C99" s="3"/>
      <c r="D99" s="3"/>
      <c r="E99" s="3"/>
      <c r="F99" s="3"/>
      <c r="G99" s="54"/>
      <c r="H99"/>
      <c r="I9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B100" s="4">
        <v>29.5</v>
      </c>
      <c r="C100" s="4">
        <v>16</v>
      </c>
      <c r="G100" s="54"/>
      <c r="H100"/>
      <c r="I100"/>
      <c r="W100" s="56"/>
    </row>
    <row r="101" spans="1:23" ht="15.75" x14ac:dyDescent="0.25">
      <c r="B101" s="4">
        <v>28.5</v>
      </c>
      <c r="C101" s="4">
        <v>40</v>
      </c>
      <c r="G101" s="54"/>
      <c r="H101"/>
      <c r="I101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</row>
    <row r="102" spans="1:23" x14ac:dyDescent="0.25">
      <c r="B102" s="4">
        <v>30.5</v>
      </c>
      <c r="C102" s="4">
        <v>27</v>
      </c>
      <c r="G102" s="54"/>
      <c r="H102"/>
      <c r="I102"/>
    </row>
    <row r="103" spans="1:23" x14ac:dyDescent="0.25">
      <c r="B103" s="4">
        <v>32.5</v>
      </c>
      <c r="C103" s="4">
        <v>54</v>
      </c>
      <c r="G103" s="54"/>
      <c r="H103"/>
      <c r="I103"/>
    </row>
    <row r="104" spans="1:23" x14ac:dyDescent="0.25">
      <c r="H104"/>
      <c r="I104"/>
    </row>
  </sheetData>
  <mergeCells count="8">
    <mergeCell ref="O3:W7"/>
    <mergeCell ref="A4:E4"/>
    <mergeCell ref="G2:I2"/>
    <mergeCell ref="G3:H3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60" zoomScaleNormal="60" workbookViewId="0">
      <selection activeCell="H17" sqref="H17:V17"/>
    </sheetView>
  </sheetViews>
  <sheetFormatPr defaultRowHeight="15" x14ac:dyDescent="0.25"/>
  <cols>
    <col min="2" max="2" width="15.140625" customWidth="1"/>
    <col min="5" max="5" width="12" customWidth="1"/>
    <col min="7" max="7" width="16.425781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206" t="s">
        <v>33</v>
      </c>
      <c r="H2" s="207"/>
      <c r="I2" s="20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204" t="s">
        <v>75</v>
      </c>
      <c r="B3" s="204"/>
      <c r="C3" s="204"/>
      <c r="D3" s="204"/>
      <c r="E3" s="204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42.95" customHeight="1" x14ac:dyDescent="0.25">
      <c r="A4" s="185" t="s">
        <v>76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77</v>
      </c>
      <c r="B5" s="209"/>
      <c r="C5" s="209"/>
      <c r="D5" s="209"/>
      <c r="E5" s="210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3/4*100</f>
        <v>75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233"/>
      <c r="H10" s="232" t="s">
        <v>8</v>
      </c>
      <c r="I10" s="232" t="s">
        <v>9</v>
      </c>
      <c r="J10" s="234" t="s">
        <v>10</v>
      </c>
      <c r="K10" s="234" t="s">
        <v>11</v>
      </c>
      <c r="L10" s="234" t="s">
        <v>12</v>
      </c>
      <c r="M10" s="234" t="s">
        <v>13</v>
      </c>
      <c r="N10" s="234" t="s">
        <v>14</v>
      </c>
      <c r="O10" s="234" t="s">
        <v>15</v>
      </c>
      <c r="P10" s="234" t="s">
        <v>16</v>
      </c>
      <c r="Q10" s="234" t="s">
        <v>17</v>
      </c>
      <c r="R10" s="234" t="s">
        <v>18</v>
      </c>
      <c r="S10" s="234" t="s">
        <v>19</v>
      </c>
      <c r="T10" s="234" t="s">
        <v>20</v>
      </c>
      <c r="U10" s="234" t="s">
        <v>21</v>
      </c>
      <c r="V10" s="234" t="s">
        <v>22</v>
      </c>
      <c r="W10" s="2"/>
    </row>
    <row r="11" spans="1:23" ht="18.75" x14ac:dyDescent="0.25">
      <c r="A11" s="3">
        <v>1</v>
      </c>
      <c r="B11" s="12">
        <v>190303140001</v>
      </c>
      <c r="C11" s="4">
        <f>B100*1.25</f>
        <v>43.75</v>
      </c>
      <c r="D11" s="44">
        <f>COUNTIF(C11:C14,"&gt;="&amp;D10)</f>
        <v>4</v>
      </c>
      <c r="E11" s="4">
        <f>C100/1.2</f>
        <v>18.333333333333336</v>
      </c>
      <c r="F11" s="45">
        <f>COUNTIF(E11:E14,"&gt;="&amp;F10)</f>
        <v>3</v>
      </c>
      <c r="G11" s="234" t="s">
        <v>24</v>
      </c>
      <c r="H11" s="178">
        <v>3</v>
      </c>
      <c r="I11" s="178">
        <v>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>
        <v>2</v>
      </c>
      <c r="U11" s="178">
        <v>2</v>
      </c>
      <c r="V11" s="178">
        <v>3</v>
      </c>
      <c r="W11" s="2"/>
    </row>
    <row r="12" spans="1:23" ht="18.75" x14ac:dyDescent="0.25">
      <c r="A12" s="3">
        <v>2</v>
      </c>
      <c r="B12" s="12">
        <v>190303140002</v>
      </c>
      <c r="C12" s="4">
        <f t="shared" ref="C12:C14" si="0">B101*1.25</f>
        <v>46.25</v>
      </c>
      <c r="D12" s="46">
        <f>(4/4)*100</f>
        <v>100</v>
      </c>
      <c r="E12" s="4">
        <f t="shared" ref="E12:E14" si="1">C101/1.2</f>
        <v>38.333333333333336</v>
      </c>
      <c r="F12" s="47">
        <f>(3/4)*100</f>
        <v>75</v>
      </c>
      <c r="G12" s="234" t="s">
        <v>26</v>
      </c>
      <c r="H12" s="178"/>
      <c r="I12" s="178">
        <v>3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>
        <v>2</v>
      </c>
      <c r="U12" s="178">
        <v>2</v>
      </c>
      <c r="V12" s="178">
        <v>3</v>
      </c>
      <c r="W12" s="2"/>
    </row>
    <row r="13" spans="1:23" ht="18.75" x14ac:dyDescent="0.25">
      <c r="A13" s="3">
        <v>3</v>
      </c>
      <c r="B13" s="12">
        <v>190303140003</v>
      </c>
      <c r="C13" s="4">
        <f t="shared" si="0"/>
        <v>47.5</v>
      </c>
      <c r="D13" s="44"/>
      <c r="E13" s="4">
        <f t="shared" si="1"/>
        <v>36.666666666666671</v>
      </c>
      <c r="F13" s="48"/>
      <c r="G13" s="234" t="s">
        <v>88</v>
      </c>
      <c r="H13" s="178"/>
      <c r="I13" s="178"/>
      <c r="J13" s="178">
        <v>3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2"/>
    </row>
    <row r="14" spans="1:23" ht="18.75" x14ac:dyDescent="0.25">
      <c r="A14" s="3">
        <v>4</v>
      </c>
      <c r="B14" s="12">
        <v>190303140004</v>
      </c>
      <c r="C14" s="4">
        <f t="shared" si="0"/>
        <v>50</v>
      </c>
      <c r="D14" s="44"/>
      <c r="E14" s="4">
        <f t="shared" si="1"/>
        <v>38.333333333333336</v>
      </c>
      <c r="F14" s="48"/>
      <c r="G14" s="234" t="s">
        <v>27</v>
      </c>
      <c r="H14" s="178"/>
      <c r="I14" s="178"/>
      <c r="J14" s="178"/>
      <c r="K14" s="178"/>
      <c r="L14" s="178"/>
      <c r="M14" s="178"/>
      <c r="N14" s="178">
        <v>3</v>
      </c>
      <c r="O14" s="178"/>
      <c r="P14" s="178"/>
      <c r="Q14" s="178"/>
      <c r="R14" s="178"/>
      <c r="S14" s="178"/>
      <c r="T14" s="178"/>
      <c r="U14" s="178"/>
      <c r="V14" s="178">
        <v>1</v>
      </c>
      <c r="W14" s="2"/>
    </row>
    <row r="15" spans="1:23" ht="18.75" x14ac:dyDescent="0.25">
      <c r="A15" s="54"/>
      <c r="B15" s="54"/>
      <c r="C15" s="54"/>
      <c r="D15" s="54"/>
      <c r="E15" s="54"/>
      <c r="F15" s="54"/>
      <c r="G15" s="234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2"/>
    </row>
    <row r="16" spans="1:23" ht="31.5" x14ac:dyDescent="0.25">
      <c r="A16" s="54"/>
      <c r="B16" s="54"/>
      <c r="C16" s="54"/>
      <c r="D16" s="54"/>
      <c r="E16" s="54"/>
      <c r="F16" s="54"/>
      <c r="G16" s="235" t="s">
        <v>52</v>
      </c>
      <c r="H16" s="179">
        <f t="shared" ref="H16:V16" si="2">AVERAGE(H11:H15)</f>
        <v>3</v>
      </c>
      <c r="I16" s="179">
        <f t="shared" si="2"/>
        <v>2.5</v>
      </c>
      <c r="J16" s="179">
        <f t="shared" si="2"/>
        <v>3</v>
      </c>
      <c r="K16" s="179"/>
      <c r="L16" s="179"/>
      <c r="M16" s="179"/>
      <c r="N16" s="179">
        <f t="shared" si="2"/>
        <v>3</v>
      </c>
      <c r="O16" s="179"/>
      <c r="P16" s="179"/>
      <c r="Q16" s="179"/>
      <c r="R16" s="179"/>
      <c r="S16" s="179"/>
      <c r="T16" s="179">
        <f t="shared" si="2"/>
        <v>2</v>
      </c>
      <c r="U16" s="179">
        <f t="shared" si="2"/>
        <v>2</v>
      </c>
      <c r="V16" s="179">
        <f t="shared" si="2"/>
        <v>2.3333333333333335</v>
      </c>
      <c r="W16" s="2"/>
    </row>
    <row r="17" spans="1:23" ht="18.75" x14ac:dyDescent="0.25">
      <c r="A17" s="54"/>
      <c r="B17" s="54"/>
      <c r="C17" s="55"/>
      <c r="D17" s="55"/>
      <c r="E17" s="55"/>
      <c r="F17" s="55"/>
      <c r="G17" s="236" t="s">
        <v>29</v>
      </c>
      <c r="H17" s="231">
        <f>(87.5*H16)/100</f>
        <v>2.625</v>
      </c>
      <c r="I17" s="231">
        <f t="shared" ref="I17:V17" si="3">(87.5*I16)/100</f>
        <v>2.1875</v>
      </c>
      <c r="J17" s="231">
        <f t="shared" si="3"/>
        <v>2.625</v>
      </c>
      <c r="K17" s="231"/>
      <c r="L17" s="231"/>
      <c r="M17" s="231"/>
      <c r="N17" s="231">
        <f t="shared" si="3"/>
        <v>2.625</v>
      </c>
      <c r="O17" s="231"/>
      <c r="P17" s="231"/>
      <c r="Q17" s="231"/>
      <c r="R17" s="231"/>
      <c r="S17" s="231"/>
      <c r="T17" s="231">
        <f t="shared" si="3"/>
        <v>1.75</v>
      </c>
      <c r="U17" s="231">
        <f t="shared" si="3"/>
        <v>1.75</v>
      </c>
      <c r="V17" s="231">
        <f t="shared" si="3"/>
        <v>2.041666666666667</v>
      </c>
      <c r="W17" s="2"/>
    </row>
    <row r="100" spans="2:3" x14ac:dyDescent="0.25">
      <c r="B100" s="4">
        <v>35</v>
      </c>
      <c r="C100" s="4">
        <v>22</v>
      </c>
    </row>
    <row r="101" spans="2:3" x14ac:dyDescent="0.25">
      <c r="B101" s="4">
        <v>37</v>
      </c>
      <c r="C101" s="4">
        <v>46</v>
      </c>
    </row>
    <row r="102" spans="2:3" x14ac:dyDescent="0.25">
      <c r="B102" s="4">
        <v>38</v>
      </c>
      <c r="C102" s="4">
        <v>44</v>
      </c>
    </row>
    <row r="103" spans="2:3" x14ac:dyDescent="0.25">
      <c r="B103" s="4">
        <v>40</v>
      </c>
      <c r="C103" s="4">
        <v>46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70" zoomScaleNormal="7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4.140625" customWidth="1"/>
    <col min="8" max="8" width="15.28515625" customWidth="1"/>
    <col min="9" max="9" width="18.1406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212" t="s">
        <v>33</v>
      </c>
      <c r="H2" s="213"/>
      <c r="I2" s="2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204" t="s">
        <v>78</v>
      </c>
      <c r="B3" s="204"/>
      <c r="C3" s="204"/>
      <c r="D3" s="204"/>
      <c r="E3" s="204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8.450000000000003" customHeight="1" x14ac:dyDescent="0.25">
      <c r="A4" s="185" t="s">
        <v>95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94</v>
      </c>
      <c r="B5" s="209"/>
      <c r="C5" s="209"/>
      <c r="D5" s="209"/>
      <c r="E5" s="210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233"/>
      <c r="H10" s="232" t="s">
        <v>8</v>
      </c>
      <c r="I10" s="232" t="s">
        <v>9</v>
      </c>
      <c r="J10" s="234" t="s">
        <v>10</v>
      </c>
      <c r="K10" s="234" t="s">
        <v>11</v>
      </c>
      <c r="L10" s="234" t="s">
        <v>12</v>
      </c>
      <c r="M10" s="234" t="s">
        <v>13</v>
      </c>
      <c r="N10" s="234" t="s">
        <v>14</v>
      </c>
      <c r="O10" s="234" t="s">
        <v>15</v>
      </c>
      <c r="P10" s="234" t="s">
        <v>16</v>
      </c>
      <c r="Q10" s="234" t="s">
        <v>17</v>
      </c>
      <c r="R10" s="234" t="s">
        <v>18</v>
      </c>
      <c r="S10" s="234" t="s">
        <v>19</v>
      </c>
      <c r="T10" s="234" t="s">
        <v>20</v>
      </c>
      <c r="U10" s="234" t="s">
        <v>21</v>
      </c>
      <c r="V10" s="234" t="s">
        <v>22</v>
      </c>
      <c r="W10" s="2"/>
    </row>
    <row r="11" spans="1:23" ht="18.75" x14ac:dyDescent="0.25">
      <c r="A11" s="3">
        <v>1</v>
      </c>
      <c r="B11" s="12">
        <v>190303140001</v>
      </c>
      <c r="C11" s="4">
        <f>B100*1.25</f>
        <v>40</v>
      </c>
      <c r="D11" s="44">
        <f>COUNTIF(C11:C14,"&gt;="&amp;D10)</f>
        <v>4</v>
      </c>
      <c r="E11" s="4">
        <f>C100/1.2</f>
        <v>25.833333333333336</v>
      </c>
      <c r="F11" s="45">
        <f>COUNTIF(E11:E14,"&gt;="&amp;F10)</f>
        <v>3</v>
      </c>
      <c r="G11" s="234" t="s">
        <v>24</v>
      </c>
      <c r="H11" s="178">
        <v>3</v>
      </c>
      <c r="I11" s="178">
        <v>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>
        <v>2</v>
      </c>
      <c r="U11" s="178">
        <v>2</v>
      </c>
      <c r="V11" s="178">
        <v>3</v>
      </c>
      <c r="W11" s="2"/>
    </row>
    <row r="12" spans="1:23" ht="18.75" x14ac:dyDescent="0.25">
      <c r="A12" s="3">
        <v>2</v>
      </c>
      <c r="B12" s="12">
        <v>190303140002</v>
      </c>
      <c r="C12" s="4">
        <f t="shared" ref="C12:C14" si="0">B101*1.25</f>
        <v>45</v>
      </c>
      <c r="D12" s="46">
        <f>(4/4)*100</f>
        <v>100</v>
      </c>
      <c r="E12" s="4">
        <f t="shared" ref="E12:E14" si="1">C101/1.2</f>
        <v>35.833333333333336</v>
      </c>
      <c r="F12" s="47">
        <f>(4/4)*100</f>
        <v>100</v>
      </c>
      <c r="G12" s="234" t="s">
        <v>26</v>
      </c>
      <c r="H12" s="178"/>
      <c r="I12" s="178">
        <v>3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>
        <v>2</v>
      </c>
      <c r="U12" s="178">
        <v>2</v>
      </c>
      <c r="V12" s="178">
        <v>3</v>
      </c>
      <c r="W12" s="2"/>
    </row>
    <row r="13" spans="1:23" ht="18.75" x14ac:dyDescent="0.25">
      <c r="A13" s="3">
        <v>3</v>
      </c>
      <c r="B13" s="12">
        <v>190303140003</v>
      </c>
      <c r="C13" s="4">
        <f t="shared" si="0"/>
        <v>47.5</v>
      </c>
      <c r="D13" s="44"/>
      <c r="E13" s="4">
        <f t="shared" si="1"/>
        <v>33.333333333333336</v>
      </c>
      <c r="F13" s="48"/>
      <c r="G13" s="234" t="s">
        <v>88</v>
      </c>
      <c r="H13" s="178"/>
      <c r="I13" s="178"/>
      <c r="J13" s="178">
        <v>3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2"/>
    </row>
    <row r="14" spans="1:23" ht="18.75" x14ac:dyDescent="0.25">
      <c r="A14" s="3">
        <v>4</v>
      </c>
      <c r="B14" s="12">
        <v>190303140004</v>
      </c>
      <c r="C14" s="4">
        <f t="shared" si="0"/>
        <v>43.75</v>
      </c>
      <c r="D14" s="44"/>
      <c r="E14" s="4">
        <f t="shared" si="1"/>
        <v>34.166666666666671</v>
      </c>
      <c r="F14" s="48"/>
      <c r="G14" s="234" t="s">
        <v>27</v>
      </c>
      <c r="H14" s="178"/>
      <c r="I14" s="178"/>
      <c r="J14" s="178"/>
      <c r="K14" s="178"/>
      <c r="L14" s="178"/>
      <c r="M14" s="178"/>
      <c r="N14" s="178">
        <v>3</v>
      </c>
      <c r="O14" s="178"/>
      <c r="P14" s="178"/>
      <c r="Q14" s="178"/>
      <c r="R14" s="178"/>
      <c r="S14" s="178"/>
      <c r="T14" s="178"/>
      <c r="U14" s="178"/>
      <c r="V14" s="178">
        <v>1</v>
      </c>
      <c r="W14" s="2"/>
    </row>
    <row r="15" spans="1:23" ht="18.75" x14ac:dyDescent="0.25">
      <c r="A15" s="54"/>
      <c r="B15" s="54"/>
      <c r="C15" s="54"/>
      <c r="D15" s="54"/>
      <c r="E15" s="54"/>
      <c r="F15" s="54"/>
      <c r="G15" s="234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2"/>
    </row>
    <row r="16" spans="1:23" ht="47.25" x14ac:dyDescent="0.25">
      <c r="A16" s="54"/>
      <c r="B16" s="54"/>
      <c r="C16" s="54"/>
      <c r="D16" s="54"/>
      <c r="E16" s="54"/>
      <c r="F16" s="54"/>
      <c r="G16" s="235" t="s">
        <v>52</v>
      </c>
      <c r="H16" s="179">
        <f t="shared" ref="H16:V16" si="2">AVERAGE(H11:H15)</f>
        <v>3</v>
      </c>
      <c r="I16" s="179">
        <f t="shared" si="2"/>
        <v>2.5</v>
      </c>
      <c r="J16" s="179">
        <f t="shared" si="2"/>
        <v>3</v>
      </c>
      <c r="K16" s="179"/>
      <c r="L16" s="179"/>
      <c r="M16" s="179"/>
      <c r="N16" s="179">
        <f t="shared" si="2"/>
        <v>3</v>
      </c>
      <c r="O16" s="179"/>
      <c r="P16" s="179"/>
      <c r="Q16" s="179"/>
      <c r="R16" s="179"/>
      <c r="S16" s="179"/>
      <c r="T16" s="179">
        <f t="shared" si="2"/>
        <v>2</v>
      </c>
      <c r="U16" s="179">
        <f t="shared" si="2"/>
        <v>2</v>
      </c>
      <c r="V16" s="179">
        <f t="shared" si="2"/>
        <v>2.3333333333333335</v>
      </c>
      <c r="W16" s="2"/>
    </row>
    <row r="17" spans="1:23" ht="18.75" x14ac:dyDescent="0.25">
      <c r="A17" s="54"/>
      <c r="B17" s="54"/>
      <c r="C17" s="55"/>
      <c r="D17" s="55"/>
      <c r="E17" s="55"/>
      <c r="F17" s="55"/>
      <c r="G17" s="236" t="s">
        <v>29</v>
      </c>
      <c r="H17" s="231">
        <f>(100*H16)/100</f>
        <v>3</v>
      </c>
      <c r="I17" s="231">
        <f t="shared" ref="I17:V17" si="3">(100*I16)/100</f>
        <v>2.5</v>
      </c>
      <c r="J17" s="231">
        <f t="shared" si="3"/>
        <v>3</v>
      </c>
      <c r="K17" s="231"/>
      <c r="L17" s="231"/>
      <c r="M17" s="231"/>
      <c r="N17" s="231">
        <f t="shared" si="3"/>
        <v>3</v>
      </c>
      <c r="O17" s="231"/>
      <c r="P17" s="231"/>
      <c r="Q17" s="231"/>
      <c r="R17" s="231"/>
      <c r="S17" s="231"/>
      <c r="T17" s="231">
        <f t="shared" si="3"/>
        <v>2</v>
      </c>
      <c r="U17" s="231">
        <f t="shared" si="3"/>
        <v>2</v>
      </c>
      <c r="V17" s="231">
        <f t="shared" si="3"/>
        <v>2.3333333333333335</v>
      </c>
      <c r="W17" s="2"/>
    </row>
    <row r="100" spans="2:3" x14ac:dyDescent="0.25">
      <c r="B100" s="4">
        <v>32</v>
      </c>
      <c r="C100" s="4">
        <v>31</v>
      </c>
    </row>
    <row r="101" spans="2:3" x14ac:dyDescent="0.25">
      <c r="B101" s="4">
        <v>36</v>
      </c>
      <c r="C101" s="4">
        <v>43</v>
      </c>
    </row>
    <row r="102" spans="2:3" x14ac:dyDescent="0.25">
      <c r="B102" s="4">
        <v>38</v>
      </c>
      <c r="C102" s="4">
        <v>40</v>
      </c>
    </row>
    <row r="103" spans="2:3" x14ac:dyDescent="0.25">
      <c r="B103" s="4">
        <v>35</v>
      </c>
      <c r="C103" s="4">
        <v>41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70" zoomScaleNormal="7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7.42578125" customWidth="1"/>
    <col min="8" max="8" width="15.28515625" customWidth="1"/>
    <col min="9" max="9" width="18.140625" customWidth="1"/>
  </cols>
  <sheetData>
    <row r="1" spans="1:23" x14ac:dyDescent="0.25">
      <c r="A1" s="215" t="s">
        <v>32</v>
      </c>
      <c r="B1" s="218"/>
      <c r="C1" s="218"/>
      <c r="D1" s="218"/>
      <c r="E1" s="219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11" t="s">
        <v>0</v>
      </c>
      <c r="B2" s="211"/>
      <c r="C2" s="211"/>
      <c r="D2" s="211"/>
      <c r="E2" s="211"/>
      <c r="F2" s="15"/>
      <c r="G2" s="212" t="s">
        <v>33</v>
      </c>
      <c r="H2" s="213"/>
      <c r="I2" s="2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85" t="s">
        <v>100</v>
      </c>
      <c r="B3" s="185"/>
      <c r="C3" s="185"/>
      <c r="D3" s="185"/>
      <c r="E3" s="185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3.950000000000003" customHeight="1" x14ac:dyDescent="0.25">
      <c r="A4" s="185" t="s">
        <v>96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215" t="s">
        <v>79</v>
      </c>
      <c r="B5" s="216"/>
      <c r="C5" s="216"/>
      <c r="D5" s="216"/>
      <c r="E5" s="217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13"/>
      <c r="H10" s="6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20</v>
      </c>
      <c r="U10" s="6" t="s">
        <v>21</v>
      </c>
      <c r="V10" s="6" t="s">
        <v>22</v>
      </c>
      <c r="W10" s="2"/>
    </row>
    <row r="11" spans="1:23" ht="15.75" x14ac:dyDescent="0.25">
      <c r="A11" s="3">
        <v>1</v>
      </c>
      <c r="B11" s="12">
        <v>190303140001</v>
      </c>
      <c r="C11" s="4">
        <v>36</v>
      </c>
      <c r="D11" s="44">
        <f>COUNTIF(C11:C14,"&gt;="&amp;D10)</f>
        <v>4</v>
      </c>
      <c r="E11" s="4">
        <v>35</v>
      </c>
      <c r="F11" s="45">
        <f>COUNTIF(E11:E14,"&gt;="&amp;F10)</f>
        <v>4</v>
      </c>
      <c r="G11" s="6" t="s">
        <v>24</v>
      </c>
      <c r="H11" s="13">
        <v>3</v>
      </c>
      <c r="I11" s="13">
        <v>3</v>
      </c>
      <c r="J11" s="238"/>
      <c r="K11" s="238"/>
      <c r="L11" s="238">
        <v>3</v>
      </c>
      <c r="M11" s="238"/>
      <c r="N11" s="238"/>
      <c r="O11" s="238"/>
      <c r="P11" s="238">
        <v>2</v>
      </c>
      <c r="Q11" s="238"/>
      <c r="R11" s="238"/>
      <c r="S11" s="238"/>
      <c r="T11" s="238">
        <v>2</v>
      </c>
      <c r="U11" s="238">
        <v>2</v>
      </c>
      <c r="V11" s="238"/>
      <c r="W11" s="2"/>
    </row>
    <row r="12" spans="1:23" ht="15.75" x14ac:dyDescent="0.25">
      <c r="A12" s="3">
        <v>2</v>
      </c>
      <c r="B12" s="12">
        <v>190303140002</v>
      </c>
      <c r="C12" s="4">
        <v>41</v>
      </c>
      <c r="D12" s="46">
        <f>(4/4)*100</f>
        <v>100</v>
      </c>
      <c r="E12" s="4">
        <v>42</v>
      </c>
      <c r="F12" s="47">
        <f>(4/4)*100</f>
        <v>100</v>
      </c>
      <c r="G12" s="6" t="s">
        <v>25</v>
      </c>
      <c r="H12" s="13">
        <v>3</v>
      </c>
      <c r="I12" s="13">
        <v>3</v>
      </c>
      <c r="J12" s="238"/>
      <c r="K12" s="238"/>
      <c r="L12" s="238">
        <v>3</v>
      </c>
      <c r="M12" s="238"/>
      <c r="N12" s="238"/>
      <c r="O12" s="238"/>
      <c r="P12" s="238">
        <v>2</v>
      </c>
      <c r="Q12" s="238"/>
      <c r="R12" s="238"/>
      <c r="S12" s="238"/>
      <c r="T12" s="238">
        <v>2</v>
      </c>
      <c r="U12" s="238">
        <v>2</v>
      </c>
      <c r="V12" s="238"/>
      <c r="W12" s="2"/>
    </row>
    <row r="13" spans="1:23" ht="15.75" x14ac:dyDescent="0.25">
      <c r="A13" s="3">
        <v>3</v>
      </c>
      <c r="B13" s="12">
        <v>190303140003</v>
      </c>
      <c r="C13" s="4">
        <v>41</v>
      </c>
      <c r="D13" s="44"/>
      <c r="E13" s="4">
        <v>42</v>
      </c>
      <c r="F13" s="48"/>
      <c r="G13" s="6" t="s">
        <v>26</v>
      </c>
      <c r="H13" s="13">
        <v>2</v>
      </c>
      <c r="I13" s="13">
        <v>2</v>
      </c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"/>
    </row>
    <row r="14" spans="1:23" ht="15.75" x14ac:dyDescent="0.25">
      <c r="A14" s="3">
        <v>4</v>
      </c>
      <c r="B14" s="12">
        <v>190303140004</v>
      </c>
      <c r="C14" s="4">
        <v>42</v>
      </c>
      <c r="D14" s="44"/>
      <c r="E14" s="4">
        <v>43</v>
      </c>
      <c r="F14" s="48"/>
      <c r="G14" s="6" t="s">
        <v>27</v>
      </c>
      <c r="H14" s="13"/>
      <c r="I14" s="13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"/>
    </row>
    <row r="15" spans="1:23" ht="15.75" x14ac:dyDescent="0.25">
      <c r="A15" s="54"/>
      <c r="B15" s="54"/>
      <c r="C15" s="54"/>
      <c r="D15" s="54"/>
      <c r="E15" s="54"/>
      <c r="F15" s="54"/>
      <c r="G15" s="6" t="s">
        <v>28</v>
      </c>
      <c r="H15" s="13">
        <v>2</v>
      </c>
      <c r="I15" s="13">
        <v>1</v>
      </c>
      <c r="J15" s="238"/>
      <c r="K15" s="238"/>
      <c r="L15" s="238"/>
      <c r="M15" s="238"/>
      <c r="N15" s="238"/>
      <c r="O15" s="238"/>
      <c r="P15" s="238">
        <v>3</v>
      </c>
      <c r="Q15" s="238"/>
      <c r="R15" s="238"/>
      <c r="S15" s="238"/>
      <c r="T15" s="238"/>
      <c r="U15" s="238"/>
      <c r="V15" s="238"/>
      <c r="W15" s="2"/>
    </row>
    <row r="16" spans="1:23" ht="31.5" x14ac:dyDescent="0.25">
      <c r="A16" s="54"/>
      <c r="B16" s="54"/>
      <c r="C16" s="54"/>
      <c r="D16" s="54"/>
      <c r="E16" s="54"/>
      <c r="F16" s="54"/>
      <c r="G16" s="110" t="s">
        <v>52</v>
      </c>
      <c r="H16" s="9">
        <f t="shared" ref="H16:U16" si="0">AVERAGE(H11:H15)</f>
        <v>2.5</v>
      </c>
      <c r="I16" s="9">
        <f t="shared" si="0"/>
        <v>2.25</v>
      </c>
      <c r="J16" s="9"/>
      <c r="K16" s="9"/>
      <c r="L16" s="9">
        <f t="shared" si="0"/>
        <v>3</v>
      </c>
      <c r="M16" s="9"/>
      <c r="N16" s="9"/>
      <c r="O16" s="9"/>
      <c r="P16" s="9">
        <f t="shared" si="0"/>
        <v>2.3333333333333335</v>
      </c>
      <c r="Q16" s="9"/>
      <c r="R16" s="9"/>
      <c r="S16" s="9"/>
      <c r="T16" s="9">
        <f t="shared" si="0"/>
        <v>2</v>
      </c>
      <c r="U16" s="9">
        <f t="shared" si="0"/>
        <v>2</v>
      </c>
      <c r="V16" s="9"/>
      <c r="W16" s="2"/>
    </row>
    <row r="17" spans="1:23" ht="15.75" x14ac:dyDescent="0.25">
      <c r="A17" s="54"/>
      <c r="B17" s="54"/>
      <c r="C17" s="55"/>
      <c r="D17" s="55"/>
      <c r="E17" s="55"/>
      <c r="F17" s="55"/>
      <c r="G17" s="1" t="s">
        <v>29</v>
      </c>
      <c r="H17" s="228">
        <f>(100*H16)/100</f>
        <v>2.5</v>
      </c>
      <c r="I17" s="228">
        <f t="shared" ref="I17:U17" si="1">(100*I16)/100</f>
        <v>2.25</v>
      </c>
      <c r="J17" s="228"/>
      <c r="K17" s="228"/>
      <c r="L17" s="228">
        <f t="shared" si="1"/>
        <v>3</v>
      </c>
      <c r="M17" s="228"/>
      <c r="N17" s="228"/>
      <c r="O17" s="228"/>
      <c r="P17" s="228">
        <f t="shared" si="1"/>
        <v>2.3333333333333335</v>
      </c>
      <c r="Q17" s="228"/>
      <c r="R17" s="228"/>
      <c r="S17" s="228"/>
      <c r="T17" s="228">
        <f t="shared" si="1"/>
        <v>2</v>
      </c>
      <c r="U17" s="228">
        <f t="shared" si="1"/>
        <v>2</v>
      </c>
      <c r="V17" s="228"/>
      <c r="W17" s="2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60" zoomScaleNormal="60" workbookViewId="0">
      <selection activeCell="H17" sqref="H17:V17"/>
    </sheetView>
  </sheetViews>
  <sheetFormatPr defaultRowHeight="15" x14ac:dyDescent="0.25"/>
  <cols>
    <col min="2" max="2" width="13.28515625" customWidth="1"/>
    <col min="5" max="5" width="17.42578125" customWidth="1"/>
    <col min="7" max="7" width="17.42578125" customWidth="1"/>
    <col min="8" max="8" width="15.28515625" customWidth="1"/>
    <col min="9" max="9" width="18.140625" customWidth="1"/>
  </cols>
  <sheetData>
    <row r="1" spans="1:23" x14ac:dyDescent="0.25">
      <c r="A1" s="215" t="s">
        <v>32</v>
      </c>
      <c r="B1" s="218"/>
      <c r="C1" s="218"/>
      <c r="D1" s="218"/>
      <c r="E1" s="219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11" t="s">
        <v>0</v>
      </c>
      <c r="B2" s="211"/>
      <c r="C2" s="211"/>
      <c r="D2" s="211"/>
      <c r="E2" s="211"/>
      <c r="F2" s="15"/>
      <c r="G2" s="212" t="s">
        <v>33</v>
      </c>
      <c r="H2" s="213"/>
      <c r="I2" s="2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85" t="s">
        <v>80</v>
      </c>
      <c r="B3" s="185"/>
      <c r="C3" s="185"/>
      <c r="D3" s="185"/>
      <c r="E3" s="185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48" customHeight="1" x14ac:dyDescent="0.25">
      <c r="A4" s="185" t="s">
        <v>82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215" t="s">
        <v>81</v>
      </c>
      <c r="B5" s="216"/>
      <c r="C5" s="216"/>
      <c r="D5" s="216"/>
      <c r="E5" s="217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233"/>
      <c r="H10" s="232" t="s">
        <v>8</v>
      </c>
      <c r="I10" s="232" t="s">
        <v>9</v>
      </c>
      <c r="J10" s="234" t="s">
        <v>10</v>
      </c>
      <c r="K10" s="234" t="s">
        <v>11</v>
      </c>
      <c r="L10" s="234" t="s">
        <v>12</v>
      </c>
      <c r="M10" s="234" t="s">
        <v>13</v>
      </c>
      <c r="N10" s="234" t="s">
        <v>14</v>
      </c>
      <c r="O10" s="234" t="s">
        <v>15</v>
      </c>
      <c r="P10" s="234" t="s">
        <v>16</v>
      </c>
      <c r="Q10" s="234" t="s">
        <v>17</v>
      </c>
      <c r="R10" s="234" t="s">
        <v>18</v>
      </c>
      <c r="S10" s="234" t="s">
        <v>19</v>
      </c>
      <c r="T10" s="234" t="s">
        <v>20</v>
      </c>
      <c r="U10" s="234" t="s">
        <v>21</v>
      </c>
      <c r="V10" s="234" t="s">
        <v>22</v>
      </c>
      <c r="W10" s="2"/>
    </row>
    <row r="11" spans="1:23" ht="18.75" x14ac:dyDescent="0.25">
      <c r="A11" s="3">
        <v>1</v>
      </c>
      <c r="B11" s="12">
        <v>190303140001</v>
      </c>
      <c r="C11" s="4">
        <v>38</v>
      </c>
      <c r="D11" s="44">
        <f>COUNTIF(C11:C14,"&gt;="&amp;D10)</f>
        <v>4</v>
      </c>
      <c r="E11" s="4">
        <v>31</v>
      </c>
      <c r="F11" s="45">
        <f>COUNTIF(E11:E14,"&gt;="&amp;F10)</f>
        <v>4</v>
      </c>
      <c r="G11" s="234" t="s">
        <v>24</v>
      </c>
      <c r="H11" s="178">
        <v>3</v>
      </c>
      <c r="I11" s="178">
        <v>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>
        <v>2</v>
      </c>
      <c r="U11" s="178">
        <v>2</v>
      </c>
      <c r="V11" s="178">
        <v>3</v>
      </c>
      <c r="W11" s="2"/>
    </row>
    <row r="12" spans="1:23" ht="18.75" x14ac:dyDescent="0.25">
      <c r="A12" s="3">
        <v>2</v>
      </c>
      <c r="B12" s="12">
        <v>190303140002</v>
      </c>
      <c r="C12" s="4">
        <v>38</v>
      </c>
      <c r="D12" s="46">
        <f>(4/4)*100</f>
        <v>100</v>
      </c>
      <c r="E12" s="4">
        <v>37</v>
      </c>
      <c r="F12" s="47">
        <f>(4/4)*100</f>
        <v>100</v>
      </c>
      <c r="G12" s="234" t="s">
        <v>26</v>
      </c>
      <c r="H12" s="178"/>
      <c r="I12" s="178">
        <v>3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>
        <v>2</v>
      </c>
      <c r="U12" s="178">
        <v>2</v>
      </c>
      <c r="V12" s="178">
        <v>3</v>
      </c>
      <c r="W12" s="2"/>
    </row>
    <row r="13" spans="1:23" ht="18.75" x14ac:dyDescent="0.25">
      <c r="A13" s="3">
        <v>3</v>
      </c>
      <c r="B13" s="12">
        <v>190303140003</v>
      </c>
      <c r="C13" s="4">
        <v>39</v>
      </c>
      <c r="D13" s="44"/>
      <c r="E13" s="4">
        <v>34</v>
      </c>
      <c r="F13" s="48"/>
      <c r="G13" s="234" t="s">
        <v>88</v>
      </c>
      <c r="H13" s="178"/>
      <c r="I13" s="178"/>
      <c r="J13" s="178">
        <v>3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2"/>
    </row>
    <row r="14" spans="1:23" ht="18.75" x14ac:dyDescent="0.25">
      <c r="A14" s="3">
        <v>4</v>
      </c>
      <c r="B14" s="12">
        <v>190303140004</v>
      </c>
      <c r="C14" s="4">
        <v>40</v>
      </c>
      <c r="D14" s="44"/>
      <c r="E14" s="4">
        <v>44</v>
      </c>
      <c r="F14" s="48"/>
      <c r="G14" s="234" t="s">
        <v>27</v>
      </c>
      <c r="H14" s="178"/>
      <c r="I14" s="178"/>
      <c r="J14" s="178"/>
      <c r="K14" s="178"/>
      <c r="L14" s="178"/>
      <c r="M14" s="178"/>
      <c r="N14" s="178">
        <v>3</v>
      </c>
      <c r="O14" s="178"/>
      <c r="P14" s="178"/>
      <c r="Q14" s="178"/>
      <c r="R14" s="178"/>
      <c r="S14" s="178"/>
      <c r="T14" s="178"/>
      <c r="U14" s="178"/>
      <c r="V14" s="178">
        <v>1</v>
      </c>
      <c r="W14" s="2"/>
    </row>
    <row r="15" spans="1:23" ht="18.75" x14ac:dyDescent="0.25">
      <c r="A15" s="54"/>
      <c r="B15" s="54"/>
      <c r="C15" s="54"/>
      <c r="D15" s="54"/>
      <c r="E15" s="54"/>
      <c r="F15" s="54"/>
      <c r="G15" s="234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2"/>
    </row>
    <row r="16" spans="1:23" ht="31.5" x14ac:dyDescent="0.25">
      <c r="A16" s="54"/>
      <c r="B16" s="54"/>
      <c r="C16" s="54"/>
      <c r="D16" s="54"/>
      <c r="E16" s="54"/>
      <c r="F16" s="54"/>
      <c r="G16" s="235" t="s">
        <v>52</v>
      </c>
      <c r="H16" s="179">
        <f t="shared" ref="H16:V16" si="0">AVERAGE(H11:H15)</f>
        <v>3</v>
      </c>
      <c r="I16" s="179">
        <f t="shared" si="0"/>
        <v>2.5</v>
      </c>
      <c r="J16" s="179">
        <f t="shared" si="0"/>
        <v>3</v>
      </c>
      <c r="K16" s="179"/>
      <c r="L16" s="179"/>
      <c r="M16" s="179"/>
      <c r="N16" s="179">
        <f t="shared" si="0"/>
        <v>3</v>
      </c>
      <c r="O16" s="179"/>
      <c r="P16" s="179"/>
      <c r="Q16" s="179"/>
      <c r="R16" s="179"/>
      <c r="S16" s="179"/>
      <c r="T16" s="179">
        <f t="shared" si="0"/>
        <v>2</v>
      </c>
      <c r="U16" s="179">
        <f t="shared" si="0"/>
        <v>2</v>
      </c>
      <c r="V16" s="179">
        <f t="shared" si="0"/>
        <v>2.3333333333333335</v>
      </c>
      <c r="W16" s="2"/>
    </row>
    <row r="17" spans="1:23" ht="18.75" x14ac:dyDescent="0.25">
      <c r="A17" s="54"/>
      <c r="B17" s="54"/>
      <c r="C17" s="55"/>
      <c r="D17" s="55"/>
      <c r="E17" s="55"/>
      <c r="F17" s="55"/>
      <c r="G17" s="236" t="s">
        <v>29</v>
      </c>
      <c r="H17" s="231">
        <f>(100*H16)/100</f>
        <v>3</v>
      </c>
      <c r="I17" s="231">
        <f t="shared" ref="I17:V17" si="1">(100*I16)/100</f>
        <v>2.5</v>
      </c>
      <c r="J17" s="231">
        <f t="shared" si="1"/>
        <v>3</v>
      </c>
      <c r="K17" s="231"/>
      <c r="L17" s="231"/>
      <c r="M17" s="231"/>
      <c r="N17" s="231">
        <f t="shared" si="1"/>
        <v>3</v>
      </c>
      <c r="O17" s="231"/>
      <c r="P17" s="231"/>
      <c r="Q17" s="231"/>
      <c r="R17" s="231"/>
      <c r="S17" s="231"/>
      <c r="T17" s="231">
        <f t="shared" si="1"/>
        <v>2</v>
      </c>
      <c r="U17" s="231">
        <f t="shared" si="1"/>
        <v>2</v>
      </c>
      <c r="V17" s="231">
        <f t="shared" si="1"/>
        <v>2.3333333333333335</v>
      </c>
      <c r="W17" s="2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70" zoomScaleNormal="70" workbookViewId="0">
      <selection activeCell="H17" sqref="H17:V17"/>
    </sheetView>
  </sheetViews>
  <sheetFormatPr defaultRowHeight="15" x14ac:dyDescent="0.25"/>
  <cols>
    <col min="2" max="2" width="14.42578125" customWidth="1"/>
    <col min="5" max="5" width="12.140625" customWidth="1"/>
    <col min="7" max="7" width="17.140625" customWidth="1"/>
  </cols>
  <sheetData>
    <row r="1" spans="1:23" x14ac:dyDescent="0.25">
      <c r="A1" s="215" t="s">
        <v>32</v>
      </c>
      <c r="B1" s="218"/>
      <c r="C1" s="218"/>
      <c r="D1" s="218"/>
      <c r="E1" s="219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11" t="s">
        <v>0</v>
      </c>
      <c r="B2" s="211"/>
      <c r="C2" s="211"/>
      <c r="D2" s="211"/>
      <c r="E2" s="211"/>
      <c r="F2" s="15"/>
      <c r="G2" s="212" t="s">
        <v>33</v>
      </c>
      <c r="H2" s="213"/>
      <c r="I2" s="2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customHeight="1" x14ac:dyDescent="0.25">
      <c r="A3" s="185" t="s">
        <v>83</v>
      </c>
      <c r="B3" s="185"/>
      <c r="C3" s="185"/>
      <c r="D3" s="185"/>
      <c r="E3" s="185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1.5" customHeight="1" x14ac:dyDescent="0.25">
      <c r="A4" s="185" t="s">
        <v>85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215" t="s">
        <v>84</v>
      </c>
      <c r="B5" s="216"/>
      <c r="C5" s="216"/>
      <c r="D5" s="216"/>
      <c r="E5" s="217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233"/>
      <c r="H10" s="232" t="s">
        <v>8</v>
      </c>
      <c r="I10" s="232" t="s">
        <v>9</v>
      </c>
      <c r="J10" s="234" t="s">
        <v>10</v>
      </c>
      <c r="K10" s="234" t="s">
        <v>11</v>
      </c>
      <c r="L10" s="234" t="s">
        <v>12</v>
      </c>
      <c r="M10" s="234" t="s">
        <v>13</v>
      </c>
      <c r="N10" s="234" t="s">
        <v>14</v>
      </c>
      <c r="O10" s="234" t="s">
        <v>15</v>
      </c>
      <c r="P10" s="234" t="s">
        <v>16</v>
      </c>
      <c r="Q10" s="234" t="s">
        <v>17</v>
      </c>
      <c r="R10" s="234" t="s">
        <v>18</v>
      </c>
      <c r="S10" s="234" t="s">
        <v>19</v>
      </c>
      <c r="T10" s="234" t="s">
        <v>20</v>
      </c>
      <c r="U10" s="234" t="s">
        <v>21</v>
      </c>
      <c r="V10" s="234" t="s">
        <v>22</v>
      </c>
      <c r="W10" s="2"/>
    </row>
    <row r="11" spans="1:23" ht="18.75" x14ac:dyDescent="0.25">
      <c r="A11" s="3">
        <v>1</v>
      </c>
      <c r="B11" s="12">
        <v>190303140001</v>
      </c>
      <c r="C11" s="4">
        <f>B100*1.25</f>
        <v>41.25</v>
      </c>
      <c r="D11" s="44">
        <f>COUNTIF(C11:C14,"&gt;="&amp;D10)</f>
        <v>4</v>
      </c>
      <c r="E11" s="4">
        <f>C100/1.2</f>
        <v>29.166666666666668</v>
      </c>
      <c r="F11" s="45">
        <f>COUNTIF(E11:E14,"&gt;="&amp;F10)</f>
        <v>4</v>
      </c>
      <c r="G11" s="234" t="s">
        <v>24</v>
      </c>
      <c r="H11" s="178">
        <v>3</v>
      </c>
      <c r="I11" s="178">
        <v>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>
        <v>2</v>
      </c>
      <c r="U11" s="178">
        <v>2</v>
      </c>
      <c r="V11" s="178">
        <v>3</v>
      </c>
      <c r="W11" s="2"/>
    </row>
    <row r="12" spans="1:23" ht="18.75" x14ac:dyDescent="0.25">
      <c r="A12" s="3">
        <v>2</v>
      </c>
      <c r="B12" s="12">
        <v>190303140002</v>
      </c>
      <c r="C12" s="4">
        <v>37</v>
      </c>
      <c r="D12" s="46">
        <f>(4/4)*100</f>
        <v>100</v>
      </c>
      <c r="E12" s="4">
        <f t="shared" ref="E12:E14" si="0">C101/1.2</f>
        <v>40.833333333333336</v>
      </c>
      <c r="F12" s="47">
        <f>(4/4)*100</f>
        <v>100</v>
      </c>
      <c r="G12" s="234" t="s">
        <v>26</v>
      </c>
      <c r="H12" s="178"/>
      <c r="I12" s="178">
        <v>3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>
        <v>2</v>
      </c>
      <c r="U12" s="178">
        <v>2</v>
      </c>
      <c r="V12" s="178">
        <v>3</v>
      </c>
      <c r="W12" s="2"/>
    </row>
    <row r="13" spans="1:23" ht="18.75" x14ac:dyDescent="0.25">
      <c r="A13" s="3">
        <v>3</v>
      </c>
      <c r="B13" s="12">
        <v>190303140003</v>
      </c>
      <c r="C13" s="4">
        <v>37</v>
      </c>
      <c r="D13" s="44"/>
      <c r="E13" s="4">
        <f t="shared" si="0"/>
        <v>43.333333333333336</v>
      </c>
      <c r="F13" s="48"/>
      <c r="G13" s="234" t="s">
        <v>88</v>
      </c>
      <c r="H13" s="178"/>
      <c r="I13" s="178"/>
      <c r="J13" s="178">
        <v>3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2"/>
    </row>
    <row r="14" spans="1:23" ht="18.75" x14ac:dyDescent="0.25">
      <c r="A14" s="3">
        <v>4</v>
      </c>
      <c r="B14" s="12">
        <v>190303140004</v>
      </c>
      <c r="C14" s="4">
        <v>35</v>
      </c>
      <c r="D14" s="44"/>
      <c r="E14" s="4">
        <f t="shared" si="0"/>
        <v>36.666666666666671</v>
      </c>
      <c r="F14" s="48"/>
      <c r="G14" s="234" t="s">
        <v>27</v>
      </c>
      <c r="H14" s="178"/>
      <c r="I14" s="178"/>
      <c r="J14" s="178"/>
      <c r="K14" s="178"/>
      <c r="L14" s="178"/>
      <c r="M14" s="178"/>
      <c r="N14" s="178">
        <v>3</v>
      </c>
      <c r="O14" s="178"/>
      <c r="P14" s="178"/>
      <c r="Q14" s="178"/>
      <c r="R14" s="178"/>
      <c r="S14" s="178"/>
      <c r="T14" s="178"/>
      <c r="U14" s="178"/>
      <c r="V14" s="178">
        <v>1</v>
      </c>
      <c r="W14" s="2"/>
    </row>
    <row r="15" spans="1:23" ht="18.75" x14ac:dyDescent="0.25">
      <c r="A15" s="54"/>
      <c r="B15" s="54"/>
      <c r="C15" s="54"/>
      <c r="D15" s="54"/>
      <c r="E15" s="54"/>
      <c r="F15" s="54"/>
      <c r="G15" s="234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2"/>
    </row>
    <row r="16" spans="1:23" ht="31.5" x14ac:dyDescent="0.25">
      <c r="A16" s="54"/>
      <c r="B16" s="54"/>
      <c r="C16" s="54"/>
      <c r="D16" s="54"/>
      <c r="E16" s="54"/>
      <c r="F16" s="54"/>
      <c r="G16" s="235" t="s">
        <v>52</v>
      </c>
      <c r="H16" s="179">
        <f t="shared" ref="H16:V16" si="1">AVERAGE(H11:H15)</f>
        <v>3</v>
      </c>
      <c r="I16" s="179">
        <f t="shared" si="1"/>
        <v>2.5</v>
      </c>
      <c r="J16" s="179">
        <f t="shared" si="1"/>
        <v>3</v>
      </c>
      <c r="K16" s="179"/>
      <c r="L16" s="179"/>
      <c r="M16" s="179"/>
      <c r="N16" s="179">
        <f t="shared" si="1"/>
        <v>3</v>
      </c>
      <c r="O16" s="179"/>
      <c r="P16" s="179"/>
      <c r="Q16" s="179"/>
      <c r="R16" s="179"/>
      <c r="S16" s="179"/>
      <c r="T16" s="179">
        <f t="shared" si="1"/>
        <v>2</v>
      </c>
      <c r="U16" s="179">
        <f t="shared" si="1"/>
        <v>2</v>
      </c>
      <c r="V16" s="179">
        <f t="shared" si="1"/>
        <v>2.3333333333333335</v>
      </c>
      <c r="W16" s="2"/>
    </row>
    <row r="17" spans="1:23" ht="18.75" x14ac:dyDescent="0.25">
      <c r="A17" s="54"/>
      <c r="B17" s="54"/>
      <c r="C17" s="55"/>
      <c r="D17" s="55"/>
      <c r="E17" s="55"/>
      <c r="F17" s="55"/>
      <c r="G17" s="236" t="s">
        <v>29</v>
      </c>
      <c r="H17" s="231">
        <f>(100*H16)/100</f>
        <v>3</v>
      </c>
      <c r="I17" s="231">
        <f t="shared" ref="I17:V17" si="2">(100*I16)/100</f>
        <v>2.5</v>
      </c>
      <c r="J17" s="231">
        <f t="shared" si="2"/>
        <v>3</v>
      </c>
      <c r="K17" s="231"/>
      <c r="L17" s="231"/>
      <c r="M17" s="231"/>
      <c r="N17" s="231">
        <f t="shared" si="2"/>
        <v>3</v>
      </c>
      <c r="O17" s="231"/>
      <c r="P17" s="231"/>
      <c r="Q17" s="231"/>
      <c r="R17" s="231"/>
      <c r="S17" s="231"/>
      <c r="T17" s="231">
        <f t="shared" si="2"/>
        <v>2</v>
      </c>
      <c r="U17" s="231">
        <f t="shared" si="2"/>
        <v>2</v>
      </c>
      <c r="V17" s="231">
        <f t="shared" si="2"/>
        <v>2.3333333333333335</v>
      </c>
      <c r="W17" s="2"/>
    </row>
    <row r="100" spans="2:3" x14ac:dyDescent="0.25">
      <c r="B100" s="4">
        <v>33</v>
      </c>
      <c r="C100" s="4">
        <v>35</v>
      </c>
    </row>
    <row r="101" spans="2:3" x14ac:dyDescent="0.25">
      <c r="B101" s="4">
        <v>37</v>
      </c>
      <c r="C101" s="4">
        <v>49</v>
      </c>
    </row>
    <row r="102" spans="2:3" x14ac:dyDescent="0.25">
      <c r="B102" s="4">
        <v>37</v>
      </c>
      <c r="C102" s="4">
        <v>52</v>
      </c>
    </row>
    <row r="103" spans="2:3" x14ac:dyDescent="0.25">
      <c r="B103" s="4">
        <v>35</v>
      </c>
      <c r="C103" s="4">
        <v>44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="70" zoomScaleNormal="70" workbookViewId="0">
      <selection activeCell="H17" sqref="H17:V17"/>
    </sheetView>
  </sheetViews>
  <sheetFormatPr defaultRowHeight="15" x14ac:dyDescent="0.25"/>
  <cols>
    <col min="2" max="2" width="15.140625" customWidth="1"/>
    <col min="5" max="5" width="17.85546875" customWidth="1"/>
    <col min="7" max="7" width="18.42578125" customWidth="1"/>
    <col min="9" max="9" width="12.425781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223"/>
      <c r="H1" s="223"/>
      <c r="I1" s="223"/>
      <c r="J1" s="223"/>
      <c r="K1" s="223"/>
      <c r="L1" s="223"/>
      <c r="M1" s="223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4"/>
      <c r="G2" s="224" t="s">
        <v>33</v>
      </c>
      <c r="H2" s="225"/>
      <c r="I2" s="22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204" t="s">
        <v>30</v>
      </c>
      <c r="B3" s="204"/>
      <c r="C3" s="204"/>
      <c r="D3" s="204"/>
      <c r="E3" s="204"/>
      <c r="F3" s="14"/>
      <c r="G3" s="221" t="s">
        <v>34</v>
      </c>
      <c r="H3" s="222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220" t="s">
        <v>53</v>
      </c>
      <c r="P3" s="220"/>
      <c r="Q3" s="220"/>
      <c r="R3" s="220"/>
      <c r="S3" s="220"/>
      <c r="T3" s="220"/>
      <c r="U3" s="220"/>
      <c r="V3" s="220"/>
      <c r="W3" s="220"/>
    </row>
    <row r="4" spans="1:23" ht="31.5" customHeight="1" x14ac:dyDescent="0.25">
      <c r="A4" s="237" t="s">
        <v>97</v>
      </c>
      <c r="B4" s="237"/>
      <c r="C4" s="237"/>
      <c r="D4" s="237"/>
      <c r="E4" s="237"/>
      <c r="F4" s="14"/>
      <c r="G4" s="221" t="s">
        <v>39</v>
      </c>
      <c r="H4" s="222"/>
      <c r="I4" s="11"/>
      <c r="J4" s="2"/>
      <c r="K4" s="59" t="s">
        <v>40</v>
      </c>
      <c r="L4" s="59">
        <v>3</v>
      </c>
      <c r="M4" s="60"/>
      <c r="N4" s="59">
        <v>3</v>
      </c>
      <c r="O4" s="220"/>
      <c r="P4" s="220"/>
      <c r="Q4" s="220"/>
      <c r="R4" s="220"/>
      <c r="S4" s="220"/>
      <c r="T4" s="220"/>
      <c r="U4" s="220"/>
      <c r="V4" s="220"/>
      <c r="W4" s="220"/>
    </row>
    <row r="5" spans="1:23" ht="15.75" x14ac:dyDescent="0.25">
      <c r="A5" s="189" t="s">
        <v>86</v>
      </c>
      <c r="B5" s="209"/>
      <c r="C5" s="209"/>
      <c r="D5" s="209"/>
      <c r="E5" s="210"/>
      <c r="F5" s="14"/>
      <c r="G5" s="111" t="s">
        <v>42</v>
      </c>
      <c r="H5" s="112">
        <f>4/4*100</f>
        <v>100</v>
      </c>
      <c r="I5" s="11"/>
      <c r="J5" s="2"/>
      <c r="K5" s="62" t="s">
        <v>43</v>
      </c>
      <c r="L5" s="62">
        <v>2</v>
      </c>
      <c r="M5" s="60"/>
      <c r="N5" s="62">
        <v>2</v>
      </c>
      <c r="O5" s="220"/>
      <c r="P5" s="220"/>
      <c r="Q5" s="220"/>
      <c r="R5" s="220"/>
      <c r="S5" s="220"/>
      <c r="T5" s="220"/>
      <c r="U5" s="220"/>
      <c r="V5" s="220"/>
      <c r="W5" s="220"/>
    </row>
    <row r="6" spans="1:23" ht="15.75" x14ac:dyDescent="0.25">
      <c r="A6" s="3"/>
      <c r="B6" s="31" t="s">
        <v>1</v>
      </c>
      <c r="C6" s="113" t="s">
        <v>44</v>
      </c>
      <c r="D6" s="113" t="s">
        <v>45</v>
      </c>
      <c r="E6" s="113" t="s">
        <v>46</v>
      </c>
      <c r="F6" s="113" t="s">
        <v>45</v>
      </c>
      <c r="G6" s="111" t="s">
        <v>46</v>
      </c>
      <c r="H6" s="114">
        <f>4/4*100</f>
        <v>100</v>
      </c>
      <c r="I6" s="11"/>
      <c r="J6" s="2"/>
      <c r="K6" s="64" t="s">
        <v>47</v>
      </c>
      <c r="L6" s="64">
        <v>1</v>
      </c>
      <c r="M6" s="60"/>
      <c r="N6" s="64">
        <v>1</v>
      </c>
      <c r="O6" s="220"/>
      <c r="P6" s="220"/>
      <c r="Q6" s="220"/>
      <c r="R6" s="220"/>
      <c r="S6" s="220"/>
      <c r="T6" s="220"/>
      <c r="U6" s="220"/>
      <c r="V6" s="220"/>
      <c r="W6" s="220"/>
    </row>
    <row r="7" spans="1:23" ht="45" x14ac:dyDescent="0.25">
      <c r="A7" s="3"/>
      <c r="B7" s="31" t="s">
        <v>2</v>
      </c>
      <c r="C7" s="32" t="s">
        <v>3</v>
      </c>
      <c r="D7" s="32"/>
      <c r="E7" s="32" t="s">
        <v>3</v>
      </c>
      <c r="F7" s="32"/>
      <c r="G7" s="18" t="s">
        <v>48</v>
      </c>
      <c r="H7" s="115">
        <f>AVERAGE(H5:H6)</f>
        <v>100</v>
      </c>
      <c r="I7" s="36">
        <v>0.6</v>
      </c>
      <c r="J7" s="2"/>
      <c r="K7" s="66" t="s">
        <v>49</v>
      </c>
      <c r="L7" s="66">
        <v>0</v>
      </c>
      <c r="M7" s="60"/>
      <c r="N7" s="66"/>
      <c r="O7" s="220"/>
      <c r="P7" s="220"/>
      <c r="Q7" s="220"/>
      <c r="R7" s="220"/>
      <c r="S7" s="220"/>
      <c r="T7" s="220"/>
      <c r="U7" s="220"/>
      <c r="V7" s="220"/>
      <c r="W7" s="220"/>
    </row>
    <row r="8" spans="1:23" x14ac:dyDescent="0.25">
      <c r="A8" s="3"/>
      <c r="B8" s="31" t="s">
        <v>4</v>
      </c>
      <c r="C8" s="32" t="s">
        <v>5</v>
      </c>
      <c r="D8" s="32"/>
      <c r="E8" s="32" t="s">
        <v>6</v>
      </c>
      <c r="F8" s="32"/>
      <c r="G8" s="18" t="s">
        <v>50</v>
      </c>
      <c r="H8" s="111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2" t="s">
        <v>51</v>
      </c>
      <c r="D9" s="32"/>
      <c r="E9" s="32" t="s">
        <v>51</v>
      </c>
      <c r="F9" s="116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117">
        <f>(0.55*50)</f>
        <v>27.500000000000004</v>
      </c>
      <c r="E10" s="42">
        <v>50</v>
      </c>
      <c r="F10" s="118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8.75" x14ac:dyDescent="0.25">
      <c r="A11" s="3">
        <v>1</v>
      </c>
      <c r="B11" s="119">
        <v>190303140001</v>
      </c>
      <c r="C11" s="4">
        <v>32</v>
      </c>
      <c r="D11" s="120">
        <f>COUNTIF(C11:C14,"&gt;="&amp;D10)</f>
        <v>4</v>
      </c>
      <c r="E11" s="4">
        <v>31</v>
      </c>
      <c r="F11" s="121">
        <f>COUNTIF(E11:E14,"&gt;="&amp;F10)</f>
        <v>4</v>
      </c>
      <c r="G11" s="8" t="s">
        <v>24</v>
      </c>
      <c r="H11" s="177">
        <v>3</v>
      </c>
      <c r="I11" s="177">
        <v>2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>
        <v>2</v>
      </c>
      <c r="U11" s="177">
        <v>2</v>
      </c>
      <c r="V11" s="177">
        <v>3</v>
      </c>
      <c r="W11" s="2"/>
    </row>
    <row r="12" spans="1:23" ht="18.75" x14ac:dyDescent="0.25">
      <c r="A12" s="3">
        <v>2</v>
      </c>
      <c r="B12" s="119">
        <v>190303140002</v>
      </c>
      <c r="C12" s="4">
        <v>32</v>
      </c>
      <c r="D12" s="122">
        <f>(4/4)*100</f>
        <v>100</v>
      </c>
      <c r="E12" s="4">
        <v>41</v>
      </c>
      <c r="F12" s="123">
        <f>(4/4)*100</f>
        <v>100</v>
      </c>
      <c r="G12" s="8" t="s">
        <v>26</v>
      </c>
      <c r="H12" s="178"/>
      <c r="I12" s="178">
        <v>3</v>
      </c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>
        <v>2</v>
      </c>
      <c r="U12" s="177">
        <v>2</v>
      </c>
      <c r="V12" s="177">
        <v>3</v>
      </c>
      <c r="W12" s="2"/>
    </row>
    <row r="13" spans="1:23" ht="18.75" x14ac:dyDescent="0.25">
      <c r="A13" s="3">
        <v>3</v>
      </c>
      <c r="B13" s="119">
        <v>190303140003</v>
      </c>
      <c r="C13" s="4">
        <v>33</v>
      </c>
      <c r="D13" s="120"/>
      <c r="E13" s="4">
        <v>41</v>
      </c>
      <c r="F13" s="124"/>
      <c r="G13" s="8" t="s">
        <v>88</v>
      </c>
      <c r="H13" s="178"/>
      <c r="I13" s="178"/>
      <c r="J13" s="177">
        <v>3</v>
      </c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2"/>
    </row>
    <row r="14" spans="1:23" ht="18.75" x14ac:dyDescent="0.25">
      <c r="A14" s="3">
        <v>4</v>
      </c>
      <c r="B14" s="119">
        <v>190303140004</v>
      </c>
      <c r="C14" s="4">
        <v>31</v>
      </c>
      <c r="D14" s="120"/>
      <c r="E14" s="4">
        <v>45</v>
      </c>
      <c r="F14" s="124"/>
      <c r="G14" s="8" t="s">
        <v>27</v>
      </c>
      <c r="H14" s="178"/>
      <c r="I14" s="178"/>
      <c r="J14" s="177"/>
      <c r="K14" s="177"/>
      <c r="L14" s="177"/>
      <c r="M14" s="177"/>
      <c r="N14" s="177">
        <v>3</v>
      </c>
      <c r="O14" s="177"/>
      <c r="P14" s="177"/>
      <c r="Q14" s="177"/>
      <c r="R14" s="177"/>
      <c r="S14" s="177"/>
      <c r="T14" s="177"/>
      <c r="U14" s="177"/>
      <c r="V14" s="177">
        <v>1</v>
      </c>
      <c r="W14" s="2"/>
    </row>
    <row r="15" spans="1:23" ht="18.75" x14ac:dyDescent="0.25">
      <c r="G15" s="8"/>
      <c r="H15" s="178"/>
      <c r="I15" s="178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</row>
    <row r="16" spans="1:23" ht="31.5" x14ac:dyDescent="0.25">
      <c r="G16" s="77" t="s">
        <v>52</v>
      </c>
      <c r="H16" s="179">
        <f t="shared" ref="H16:V16" si="0">AVERAGE(H11:H15)</f>
        <v>3</v>
      </c>
      <c r="I16" s="179">
        <f t="shared" si="0"/>
        <v>2.5</v>
      </c>
      <c r="J16" s="179">
        <f t="shared" si="0"/>
        <v>3</v>
      </c>
      <c r="K16" s="179"/>
      <c r="L16" s="179"/>
      <c r="M16" s="179"/>
      <c r="N16" s="179">
        <f t="shared" si="0"/>
        <v>3</v>
      </c>
      <c r="O16" s="179"/>
      <c r="P16" s="179"/>
      <c r="Q16" s="179"/>
      <c r="R16" s="179"/>
      <c r="S16" s="179"/>
      <c r="T16" s="179">
        <f t="shared" si="0"/>
        <v>2</v>
      </c>
      <c r="U16" s="179">
        <f t="shared" si="0"/>
        <v>2</v>
      </c>
      <c r="V16" s="179">
        <f t="shared" si="0"/>
        <v>2.3333333333333335</v>
      </c>
    </row>
    <row r="17" spans="7:22" ht="18.75" x14ac:dyDescent="0.25">
      <c r="G17" s="58" t="s">
        <v>29</v>
      </c>
      <c r="H17" s="231">
        <f>(100*H16)/100</f>
        <v>3</v>
      </c>
      <c r="I17" s="231">
        <f t="shared" ref="I17:V17" si="1">(100*I16)/100</f>
        <v>2.5</v>
      </c>
      <c r="J17" s="231">
        <f t="shared" si="1"/>
        <v>3</v>
      </c>
      <c r="K17" s="231"/>
      <c r="L17" s="231"/>
      <c r="M17" s="231"/>
      <c r="N17" s="231">
        <f t="shared" si="1"/>
        <v>3</v>
      </c>
      <c r="O17" s="231"/>
      <c r="P17" s="231"/>
      <c r="Q17" s="231"/>
      <c r="R17" s="231"/>
      <c r="S17" s="231"/>
      <c r="T17" s="231">
        <f t="shared" si="1"/>
        <v>2</v>
      </c>
      <c r="U17" s="231">
        <f t="shared" si="1"/>
        <v>2</v>
      </c>
      <c r="V17" s="231">
        <f t="shared" si="1"/>
        <v>2.3333333333333335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60" zoomScaleNormal="60" workbookViewId="0">
      <selection activeCell="H17" sqref="H17:V17"/>
    </sheetView>
  </sheetViews>
  <sheetFormatPr defaultRowHeight="15" x14ac:dyDescent="0.25"/>
  <cols>
    <col min="2" max="2" width="13.85546875" customWidth="1"/>
    <col min="5" max="5" width="15.42578125" customWidth="1"/>
    <col min="7" max="7" width="15.42578125" customWidth="1"/>
  </cols>
  <sheetData>
    <row r="1" spans="1:23" x14ac:dyDescent="0.25">
      <c r="A1" s="215" t="s">
        <v>32</v>
      </c>
      <c r="B1" s="218"/>
      <c r="C1" s="218"/>
      <c r="D1" s="218"/>
      <c r="E1" s="219"/>
      <c r="F1" s="14"/>
      <c r="G1" s="223"/>
      <c r="H1" s="223"/>
      <c r="I1" s="223"/>
      <c r="J1" s="223"/>
      <c r="K1" s="223"/>
      <c r="L1" s="223"/>
      <c r="M1" s="223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11" t="s">
        <v>0</v>
      </c>
      <c r="B2" s="211"/>
      <c r="C2" s="211"/>
      <c r="D2" s="211"/>
      <c r="E2" s="211"/>
      <c r="F2" s="14"/>
      <c r="G2" s="224" t="s">
        <v>33</v>
      </c>
      <c r="H2" s="225"/>
      <c r="I2" s="22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85" t="s">
        <v>31</v>
      </c>
      <c r="B3" s="185"/>
      <c r="C3" s="185"/>
      <c r="D3" s="185"/>
      <c r="E3" s="185"/>
      <c r="F3" s="14"/>
      <c r="G3" s="221" t="s">
        <v>34</v>
      </c>
      <c r="H3" s="222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220" t="s">
        <v>53</v>
      </c>
      <c r="P3" s="220"/>
      <c r="Q3" s="220"/>
      <c r="R3" s="220"/>
      <c r="S3" s="220"/>
      <c r="T3" s="220"/>
      <c r="U3" s="220"/>
      <c r="V3" s="220"/>
      <c r="W3" s="220"/>
    </row>
    <row r="4" spans="1:23" ht="46.5" customHeight="1" x14ac:dyDescent="0.25">
      <c r="A4" s="185" t="s">
        <v>99</v>
      </c>
      <c r="B4" s="185"/>
      <c r="C4" s="185"/>
      <c r="D4" s="185"/>
      <c r="E4" s="185"/>
      <c r="F4" s="14"/>
      <c r="G4" s="221" t="s">
        <v>39</v>
      </c>
      <c r="H4" s="222"/>
      <c r="I4" s="11"/>
      <c r="J4" s="2"/>
      <c r="K4" s="59" t="s">
        <v>40</v>
      </c>
      <c r="L4" s="59">
        <v>3</v>
      </c>
      <c r="M4" s="60"/>
      <c r="N4" s="59">
        <v>3</v>
      </c>
      <c r="O4" s="220"/>
      <c r="P4" s="220"/>
      <c r="Q4" s="220"/>
      <c r="R4" s="220"/>
      <c r="S4" s="220"/>
      <c r="T4" s="220"/>
      <c r="U4" s="220"/>
      <c r="V4" s="220"/>
      <c r="W4" s="220"/>
    </row>
    <row r="5" spans="1:23" ht="15.75" x14ac:dyDescent="0.25">
      <c r="A5" s="215" t="s">
        <v>98</v>
      </c>
      <c r="B5" s="216"/>
      <c r="C5" s="216"/>
      <c r="D5" s="216"/>
      <c r="E5" s="217"/>
      <c r="F5" s="14"/>
      <c r="G5" s="111" t="s">
        <v>42</v>
      </c>
      <c r="H5" s="112">
        <f>4/4*100</f>
        <v>100</v>
      </c>
      <c r="I5" s="11"/>
      <c r="J5" s="2"/>
      <c r="K5" s="62" t="s">
        <v>43</v>
      </c>
      <c r="L5" s="62">
        <v>2</v>
      </c>
      <c r="M5" s="60"/>
      <c r="N5" s="62">
        <v>2</v>
      </c>
      <c r="O5" s="220"/>
      <c r="P5" s="220"/>
      <c r="Q5" s="220"/>
      <c r="R5" s="220"/>
      <c r="S5" s="220"/>
      <c r="T5" s="220"/>
      <c r="U5" s="220"/>
      <c r="V5" s="220"/>
      <c r="W5" s="220"/>
    </row>
    <row r="6" spans="1:23" ht="15.75" x14ac:dyDescent="0.25">
      <c r="A6" s="3"/>
      <c r="B6" s="31" t="s">
        <v>1</v>
      </c>
      <c r="C6" s="113" t="s">
        <v>44</v>
      </c>
      <c r="D6" s="113" t="s">
        <v>45</v>
      </c>
      <c r="E6" s="113" t="s">
        <v>46</v>
      </c>
      <c r="F6" s="113" t="s">
        <v>45</v>
      </c>
      <c r="G6" s="111" t="s">
        <v>46</v>
      </c>
      <c r="H6" s="114">
        <f>4/4*100</f>
        <v>100</v>
      </c>
      <c r="I6" s="11"/>
      <c r="J6" s="2"/>
      <c r="K6" s="64" t="s">
        <v>47</v>
      </c>
      <c r="L6" s="64">
        <v>1</v>
      </c>
      <c r="M6" s="60"/>
      <c r="N6" s="64">
        <v>1</v>
      </c>
      <c r="O6" s="220"/>
      <c r="P6" s="220"/>
      <c r="Q6" s="220"/>
      <c r="R6" s="220"/>
      <c r="S6" s="220"/>
      <c r="T6" s="220"/>
      <c r="U6" s="220"/>
      <c r="V6" s="220"/>
      <c r="W6" s="220"/>
    </row>
    <row r="7" spans="1:23" ht="45" x14ac:dyDescent="0.25">
      <c r="A7" s="3"/>
      <c r="B7" s="31" t="s">
        <v>2</v>
      </c>
      <c r="C7" s="32" t="s">
        <v>3</v>
      </c>
      <c r="D7" s="32"/>
      <c r="E7" s="32" t="s">
        <v>3</v>
      </c>
      <c r="F7" s="32"/>
      <c r="G7" s="18" t="s">
        <v>48</v>
      </c>
      <c r="H7" s="115">
        <f>AVERAGE(H5:H6)</f>
        <v>100</v>
      </c>
      <c r="I7" s="36">
        <v>0.6</v>
      </c>
      <c r="J7" s="2"/>
      <c r="K7" s="66" t="s">
        <v>49</v>
      </c>
      <c r="L7" s="66">
        <v>0</v>
      </c>
      <c r="M7" s="60"/>
      <c r="N7" s="66"/>
      <c r="O7" s="220"/>
      <c r="P7" s="220"/>
      <c r="Q7" s="220"/>
      <c r="R7" s="220"/>
      <c r="S7" s="220"/>
      <c r="T7" s="220"/>
      <c r="U7" s="220"/>
      <c r="V7" s="220"/>
      <c r="W7" s="220"/>
    </row>
    <row r="8" spans="1:23" x14ac:dyDescent="0.25">
      <c r="A8" s="3"/>
      <c r="B8" s="31" t="s">
        <v>4</v>
      </c>
      <c r="C8" s="32" t="s">
        <v>5</v>
      </c>
      <c r="D8" s="32"/>
      <c r="E8" s="32" t="s">
        <v>6</v>
      </c>
      <c r="F8" s="32"/>
      <c r="G8" s="18" t="s">
        <v>50</v>
      </c>
      <c r="H8" s="111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2" t="s">
        <v>51</v>
      </c>
      <c r="D9" s="32"/>
      <c r="E9" s="32" t="s">
        <v>51</v>
      </c>
      <c r="F9" s="116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8.75" x14ac:dyDescent="0.25">
      <c r="A10" s="3"/>
      <c r="B10" s="31" t="s">
        <v>23</v>
      </c>
      <c r="C10" s="42">
        <v>50</v>
      </c>
      <c r="D10" s="117">
        <f>(0.55*50)</f>
        <v>27.500000000000004</v>
      </c>
      <c r="E10" s="42">
        <v>50</v>
      </c>
      <c r="F10" s="118">
        <f>0.55*50</f>
        <v>27.500000000000004</v>
      </c>
      <c r="G10" s="178"/>
      <c r="H10" s="178" t="s">
        <v>8</v>
      </c>
      <c r="I10" s="178" t="s">
        <v>9</v>
      </c>
      <c r="J10" s="177" t="s">
        <v>10</v>
      </c>
      <c r="K10" s="177" t="s">
        <v>11</v>
      </c>
      <c r="L10" s="177" t="s">
        <v>12</v>
      </c>
      <c r="M10" s="177" t="s">
        <v>13</v>
      </c>
      <c r="N10" s="177" t="s">
        <v>14</v>
      </c>
      <c r="O10" s="177" t="s">
        <v>15</v>
      </c>
      <c r="P10" s="177" t="s">
        <v>16</v>
      </c>
      <c r="Q10" s="177" t="s">
        <v>17</v>
      </c>
      <c r="R10" s="177" t="s">
        <v>18</v>
      </c>
      <c r="S10" s="177" t="s">
        <v>19</v>
      </c>
      <c r="T10" s="177" t="s">
        <v>20</v>
      </c>
      <c r="U10" s="177" t="s">
        <v>21</v>
      </c>
      <c r="V10" s="177" t="s">
        <v>22</v>
      </c>
      <c r="W10" s="2"/>
    </row>
    <row r="11" spans="1:23" ht="18.75" x14ac:dyDescent="0.25">
      <c r="A11" s="3">
        <v>1</v>
      </c>
      <c r="B11" s="119">
        <v>190303140001</v>
      </c>
      <c r="C11" s="4">
        <v>36</v>
      </c>
      <c r="D11" s="120">
        <f>COUNTIF(C11:C14,"&gt;="&amp;D10)</f>
        <v>4</v>
      </c>
      <c r="E11" s="4">
        <v>35</v>
      </c>
      <c r="F11" s="121">
        <f>COUNTIF(E11:E14,"&gt;="&amp;F10)</f>
        <v>4</v>
      </c>
      <c r="G11" s="178" t="s">
        <v>24</v>
      </c>
      <c r="H11" s="177">
        <v>3</v>
      </c>
      <c r="I11" s="177">
        <v>3</v>
      </c>
      <c r="J11" s="177"/>
      <c r="K11" s="177"/>
      <c r="L11" s="177">
        <v>3</v>
      </c>
      <c r="M11" s="177"/>
      <c r="N11" s="177"/>
      <c r="O11" s="177"/>
      <c r="P11" s="177">
        <v>2</v>
      </c>
      <c r="Q11" s="177"/>
      <c r="R11" s="177"/>
      <c r="S11" s="177"/>
      <c r="T11" s="177">
        <v>2</v>
      </c>
      <c r="U11" s="177">
        <v>2</v>
      </c>
      <c r="V11" s="177"/>
      <c r="W11" s="2"/>
    </row>
    <row r="12" spans="1:23" ht="18.75" x14ac:dyDescent="0.25">
      <c r="A12" s="3">
        <v>2</v>
      </c>
      <c r="B12" s="119">
        <v>190303140002</v>
      </c>
      <c r="C12" s="4">
        <v>41</v>
      </c>
      <c r="D12" s="122">
        <f>(4/4)*100</f>
        <v>100</v>
      </c>
      <c r="E12" s="4">
        <v>42</v>
      </c>
      <c r="F12" s="123">
        <f>(4/4)*100</f>
        <v>100</v>
      </c>
      <c r="G12" s="178" t="s">
        <v>25</v>
      </c>
      <c r="H12" s="178">
        <v>3</v>
      </c>
      <c r="I12" s="178">
        <v>3</v>
      </c>
      <c r="J12" s="177"/>
      <c r="K12" s="177"/>
      <c r="L12" s="177">
        <v>3</v>
      </c>
      <c r="M12" s="177"/>
      <c r="N12" s="177"/>
      <c r="O12" s="177"/>
      <c r="P12" s="177">
        <v>2</v>
      </c>
      <c r="Q12" s="177"/>
      <c r="R12" s="177"/>
      <c r="S12" s="177"/>
      <c r="T12" s="177">
        <v>2</v>
      </c>
      <c r="U12" s="177">
        <v>2</v>
      </c>
      <c r="V12" s="177"/>
      <c r="W12" s="2"/>
    </row>
    <row r="13" spans="1:23" ht="18.75" x14ac:dyDescent="0.25">
      <c r="A13" s="3">
        <v>3</v>
      </c>
      <c r="B13" s="119">
        <v>190303140003</v>
      </c>
      <c r="C13" s="4">
        <v>41</v>
      </c>
      <c r="D13" s="120"/>
      <c r="E13" s="4">
        <v>42</v>
      </c>
      <c r="F13" s="124"/>
      <c r="G13" s="178" t="s">
        <v>26</v>
      </c>
      <c r="H13" s="178">
        <v>2</v>
      </c>
      <c r="I13" s="178">
        <v>2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2"/>
    </row>
    <row r="14" spans="1:23" ht="18.75" x14ac:dyDescent="0.25">
      <c r="A14" s="3">
        <v>4</v>
      </c>
      <c r="B14" s="119">
        <v>190303140004</v>
      </c>
      <c r="C14" s="4">
        <v>42</v>
      </c>
      <c r="D14" s="120"/>
      <c r="E14" s="4">
        <v>43</v>
      </c>
      <c r="F14" s="124"/>
      <c r="G14" s="178" t="s">
        <v>27</v>
      </c>
      <c r="H14" s="178"/>
      <c r="I14" s="178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2"/>
    </row>
    <row r="15" spans="1:23" ht="18.75" x14ac:dyDescent="0.25">
      <c r="G15" s="178" t="s">
        <v>28</v>
      </c>
      <c r="H15" s="178">
        <v>2</v>
      </c>
      <c r="I15" s="178">
        <v>1</v>
      </c>
      <c r="J15" s="177"/>
      <c r="K15" s="177"/>
      <c r="L15" s="177"/>
      <c r="M15" s="177"/>
      <c r="N15" s="177"/>
      <c r="O15" s="177"/>
      <c r="P15" s="177">
        <v>3</v>
      </c>
      <c r="Q15" s="177"/>
      <c r="R15" s="177"/>
      <c r="S15" s="177"/>
      <c r="T15" s="177"/>
      <c r="U15" s="177"/>
      <c r="V15" s="177"/>
    </row>
    <row r="16" spans="1:23" ht="56.25" x14ac:dyDescent="0.25">
      <c r="G16" s="181" t="s">
        <v>52</v>
      </c>
      <c r="H16" s="179">
        <f t="shared" ref="H16:U16" si="0">AVERAGE(H11:H15)</f>
        <v>2.5</v>
      </c>
      <c r="I16" s="179">
        <f t="shared" si="0"/>
        <v>2.25</v>
      </c>
      <c r="J16" s="179"/>
      <c r="K16" s="179"/>
      <c r="L16" s="179">
        <f t="shared" si="0"/>
        <v>3</v>
      </c>
      <c r="M16" s="179"/>
      <c r="N16" s="179"/>
      <c r="O16" s="179"/>
      <c r="P16" s="179">
        <f t="shared" si="0"/>
        <v>2.3333333333333335</v>
      </c>
      <c r="Q16" s="179"/>
      <c r="R16" s="179"/>
      <c r="S16" s="179"/>
      <c r="T16" s="179">
        <f t="shared" si="0"/>
        <v>2</v>
      </c>
      <c r="U16" s="179">
        <f t="shared" si="0"/>
        <v>2</v>
      </c>
      <c r="V16" s="179"/>
    </row>
    <row r="17" spans="7:22" ht="18.75" x14ac:dyDescent="0.25">
      <c r="G17" s="182" t="s">
        <v>29</v>
      </c>
      <c r="H17" s="231">
        <f>(100*H16)/100</f>
        <v>2.5</v>
      </c>
      <c r="I17" s="231">
        <f t="shared" ref="I17:U17" si="1">(100*I16)/100</f>
        <v>2.25</v>
      </c>
      <c r="J17" s="231"/>
      <c r="K17" s="231"/>
      <c r="L17" s="231">
        <f t="shared" si="1"/>
        <v>3</v>
      </c>
      <c r="M17" s="231"/>
      <c r="N17" s="231"/>
      <c r="O17" s="231"/>
      <c r="P17" s="231">
        <f t="shared" si="1"/>
        <v>2.3333333333333335</v>
      </c>
      <c r="Q17" s="231"/>
      <c r="R17" s="231"/>
      <c r="S17" s="231"/>
      <c r="T17" s="231">
        <f t="shared" si="1"/>
        <v>2</v>
      </c>
      <c r="U17" s="231">
        <f t="shared" si="1"/>
        <v>2</v>
      </c>
      <c r="V17" s="231"/>
    </row>
    <row r="18" spans="7:22" ht="18.75" x14ac:dyDescent="0.3"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opLeftCell="C1" zoomScale="80" zoomScaleNormal="80" workbookViewId="0">
      <selection activeCell="H17" sqref="H17:V17"/>
    </sheetView>
  </sheetViews>
  <sheetFormatPr defaultRowHeight="15" x14ac:dyDescent="0.25"/>
  <cols>
    <col min="2" max="2" width="20.28515625" customWidth="1"/>
    <col min="5" max="5" width="14.140625" customWidth="1"/>
    <col min="7" max="7" width="27.710937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186" t="s">
        <v>33</v>
      </c>
      <c r="H2" s="187"/>
      <c r="I2" s="18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93" t="s">
        <v>57</v>
      </c>
      <c r="B3" s="193"/>
      <c r="C3" s="193"/>
      <c r="D3" s="193"/>
      <c r="E3" s="193"/>
      <c r="F3" s="15"/>
      <c r="G3" s="186" t="s">
        <v>34</v>
      </c>
      <c r="H3" s="188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0.75" customHeight="1" x14ac:dyDescent="0.25">
      <c r="A4" s="185" t="s">
        <v>58</v>
      </c>
      <c r="B4" s="185"/>
      <c r="C4" s="185"/>
      <c r="D4" s="185"/>
      <c r="E4" s="185"/>
      <c r="F4" s="15"/>
      <c r="G4" s="16" t="s">
        <v>39</v>
      </c>
      <c r="H4" s="17"/>
      <c r="I4" s="11"/>
      <c r="J4" s="2"/>
      <c r="K4" s="20" t="s">
        <v>40</v>
      </c>
      <c r="L4" s="20">
        <v>3</v>
      </c>
      <c r="M4" s="2"/>
      <c r="N4" s="2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21" x14ac:dyDescent="0.25">
      <c r="A5" s="22" t="s">
        <v>41</v>
      </c>
      <c r="B5" s="22"/>
      <c r="C5" s="22"/>
      <c r="D5" s="22"/>
      <c r="E5" s="22"/>
      <c r="F5" s="15"/>
      <c r="G5" s="16" t="s">
        <v>42</v>
      </c>
      <c r="H5" s="23">
        <f>4/4*100</f>
        <v>100</v>
      </c>
      <c r="I5" s="11"/>
      <c r="J5" s="2"/>
      <c r="K5" s="24" t="s">
        <v>43</v>
      </c>
      <c r="L5" s="24">
        <v>2</v>
      </c>
      <c r="M5" s="2"/>
      <c r="N5" s="25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21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1/4*100</f>
        <v>25</v>
      </c>
      <c r="I6" s="11"/>
      <c r="J6" s="2"/>
      <c r="K6" s="29" t="s">
        <v>47</v>
      </c>
      <c r="L6" s="29">
        <v>1</v>
      </c>
      <c r="M6" s="2"/>
      <c r="N6" s="30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62.5</v>
      </c>
      <c r="I7" s="36">
        <v>0.6</v>
      </c>
      <c r="J7" s="2"/>
      <c r="K7" s="37" t="s">
        <v>49</v>
      </c>
      <c r="L7" s="37">
        <v>0</v>
      </c>
      <c r="M7" s="2"/>
      <c r="N7" s="38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5.75" x14ac:dyDescent="0.25">
      <c r="A11" s="3">
        <v>1</v>
      </c>
      <c r="B11" s="12">
        <v>190303140001</v>
      </c>
      <c r="C11" s="4">
        <f>B100*1.2</f>
        <v>34.799999999999997</v>
      </c>
      <c r="D11" s="44">
        <f>COUNTIF(C11:C14,"&gt;="&amp;D10)</f>
        <v>4</v>
      </c>
      <c r="E11" s="4">
        <f>C100/1.2</f>
        <v>0</v>
      </c>
      <c r="F11" s="45">
        <f>COUNTIF(E11:E14,"&gt;="&amp;F10)</f>
        <v>1</v>
      </c>
      <c r="G11" s="8" t="s">
        <v>24</v>
      </c>
      <c r="H11" s="10">
        <v>3</v>
      </c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2</v>
      </c>
      <c r="U11" s="11">
        <v>2</v>
      </c>
      <c r="V11" s="11">
        <v>3</v>
      </c>
      <c r="W11" s="2"/>
    </row>
    <row r="12" spans="1:23" ht="15.75" x14ac:dyDescent="0.25">
      <c r="A12" s="3">
        <v>2</v>
      </c>
      <c r="B12" s="12">
        <v>190303140002</v>
      </c>
      <c r="C12" s="4">
        <f t="shared" ref="C12:C14" si="0">B101*1.2</f>
        <v>39</v>
      </c>
      <c r="D12" s="46">
        <f>(4/4)*100</f>
        <v>100</v>
      </c>
      <c r="E12" s="4">
        <f t="shared" ref="E12:E14" si="1">C101/1.2</f>
        <v>20</v>
      </c>
      <c r="F12" s="47">
        <f>(1/4)*100</f>
        <v>25</v>
      </c>
      <c r="G12" s="8" t="s">
        <v>25</v>
      </c>
      <c r="H12" s="13"/>
      <c r="I12" s="13">
        <v>3</v>
      </c>
      <c r="J12" s="11"/>
      <c r="K12" s="11"/>
      <c r="L12" s="174">
        <v>2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2</v>
      </c>
      <c r="V12" s="11">
        <v>3</v>
      </c>
      <c r="W12" s="2"/>
    </row>
    <row r="13" spans="1:23" ht="15.75" x14ac:dyDescent="0.25">
      <c r="A13" s="3">
        <v>3</v>
      </c>
      <c r="B13" s="12">
        <v>190303140003</v>
      </c>
      <c r="C13" s="4">
        <f t="shared" si="0"/>
        <v>40.799999999999997</v>
      </c>
      <c r="D13" s="44"/>
      <c r="E13" s="4">
        <f t="shared" si="1"/>
        <v>0.83333333333333337</v>
      </c>
      <c r="F13" s="48"/>
      <c r="G13" s="8" t="s">
        <v>26</v>
      </c>
      <c r="H13" s="13"/>
      <c r="I13" s="13"/>
      <c r="J13" s="174">
        <v>3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2"/>
    </row>
    <row r="14" spans="1:23" ht="15.75" x14ac:dyDescent="0.25">
      <c r="A14" s="3">
        <v>4</v>
      </c>
      <c r="B14" s="12">
        <v>190303140004</v>
      </c>
      <c r="C14" s="4">
        <f t="shared" si="0"/>
        <v>37.799999999999997</v>
      </c>
      <c r="D14" s="44"/>
      <c r="E14" s="4">
        <f t="shared" si="1"/>
        <v>31.666666666666668</v>
      </c>
      <c r="F14" s="48"/>
      <c r="G14" s="8"/>
      <c r="H14" s="13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2"/>
    </row>
    <row r="15" spans="1:23" ht="15.75" x14ac:dyDescent="0.25">
      <c r="A15" s="54"/>
      <c r="B15" s="54"/>
      <c r="C15" s="54"/>
      <c r="D15" s="54"/>
      <c r="E15" s="54"/>
      <c r="F15" s="54"/>
      <c r="G15" s="8"/>
      <c r="H15" s="13"/>
      <c r="I15" s="13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2"/>
    </row>
    <row r="16" spans="1:23" ht="15.75" x14ac:dyDescent="0.25">
      <c r="A16" s="54"/>
      <c r="B16" s="54"/>
      <c r="C16" s="54"/>
      <c r="D16" s="54"/>
      <c r="E16" s="54"/>
      <c r="F16" s="54"/>
      <c r="G16" s="49" t="s">
        <v>52</v>
      </c>
      <c r="H16" s="9">
        <f t="shared" ref="H16:V16" si="2">AVERAGE(H11:H15)</f>
        <v>3</v>
      </c>
      <c r="I16" s="9">
        <f t="shared" si="2"/>
        <v>3</v>
      </c>
      <c r="J16" s="9">
        <f t="shared" si="2"/>
        <v>3</v>
      </c>
      <c r="K16" s="9"/>
      <c r="L16" s="9">
        <f t="shared" si="2"/>
        <v>2</v>
      </c>
      <c r="M16" s="9"/>
      <c r="N16" s="9"/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3</v>
      </c>
      <c r="W16" s="2"/>
    </row>
    <row r="17" spans="1:23" ht="15.75" x14ac:dyDescent="0.25">
      <c r="A17" s="54"/>
      <c r="B17" s="54"/>
      <c r="C17" s="55"/>
      <c r="D17" s="55"/>
      <c r="E17" s="55"/>
      <c r="F17" s="55"/>
      <c r="G17" s="58" t="s">
        <v>29</v>
      </c>
      <c r="H17" s="228">
        <f>(62.5*H16)/100</f>
        <v>1.875</v>
      </c>
      <c r="I17" s="228">
        <f t="shared" ref="I17:V17" si="3">(62.5*I16)/100</f>
        <v>1.875</v>
      </c>
      <c r="J17" s="228">
        <f t="shared" si="3"/>
        <v>1.875</v>
      </c>
      <c r="K17" s="228"/>
      <c r="L17" s="228">
        <f t="shared" si="3"/>
        <v>1.25</v>
      </c>
      <c r="M17" s="228"/>
      <c r="N17" s="228"/>
      <c r="O17" s="228"/>
      <c r="P17" s="228"/>
      <c r="Q17" s="228"/>
      <c r="R17" s="228"/>
      <c r="S17" s="228"/>
      <c r="T17" s="228">
        <f t="shared" si="3"/>
        <v>1.25</v>
      </c>
      <c r="U17" s="228">
        <f t="shared" si="3"/>
        <v>1.25</v>
      </c>
      <c r="V17" s="228">
        <f t="shared" si="3"/>
        <v>1.875</v>
      </c>
      <c r="W17" s="2"/>
    </row>
    <row r="100" spans="2:3" x14ac:dyDescent="0.25">
      <c r="B100" s="4">
        <v>29</v>
      </c>
      <c r="C100" s="4">
        <v>0</v>
      </c>
    </row>
    <row r="101" spans="2:3" x14ac:dyDescent="0.25">
      <c r="B101" s="4">
        <v>32.5</v>
      </c>
      <c r="C101" s="4">
        <v>24</v>
      </c>
    </row>
    <row r="102" spans="2:3" x14ac:dyDescent="0.25">
      <c r="B102" s="4">
        <v>34</v>
      </c>
      <c r="C102" s="4">
        <v>1</v>
      </c>
    </row>
    <row r="103" spans="2:3" x14ac:dyDescent="0.25">
      <c r="B103" s="4">
        <v>31.5</v>
      </c>
      <c r="C103" s="4">
        <v>38</v>
      </c>
    </row>
  </sheetData>
  <mergeCells count="8">
    <mergeCell ref="O3:W7"/>
    <mergeCell ref="A4:E4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70" zoomScaleNormal="70" workbookViewId="0">
      <selection activeCell="H17" sqref="H17:V17"/>
    </sheetView>
  </sheetViews>
  <sheetFormatPr defaultRowHeight="15" x14ac:dyDescent="0.25"/>
  <cols>
    <col min="1" max="1" width="5.85546875" customWidth="1"/>
    <col min="2" max="2" width="20.28515625" customWidth="1"/>
    <col min="5" max="5" width="14.140625" customWidth="1"/>
    <col min="7" max="7" width="27.7109375" customWidth="1"/>
    <col min="9" max="9" width="11" customWidth="1"/>
    <col min="10" max="10" width="5.28515625" customWidth="1"/>
    <col min="11" max="11" width="13.7109375" customWidth="1"/>
    <col min="13" max="13" width="5" customWidth="1"/>
    <col min="15" max="15" width="9.1406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186" t="s">
        <v>33</v>
      </c>
      <c r="H2" s="187"/>
      <c r="I2" s="18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60" x14ac:dyDescent="0.25">
      <c r="A3" s="193" t="s">
        <v>59</v>
      </c>
      <c r="B3" s="193"/>
      <c r="C3" s="193"/>
      <c r="D3" s="193"/>
      <c r="E3" s="193"/>
      <c r="F3" s="15"/>
      <c r="G3" s="186" t="s">
        <v>34</v>
      </c>
      <c r="H3" s="188"/>
      <c r="I3" s="18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0.75" customHeight="1" x14ac:dyDescent="0.25">
      <c r="A4" s="185" t="s">
        <v>61</v>
      </c>
      <c r="B4" s="185"/>
      <c r="C4" s="185"/>
      <c r="D4" s="185"/>
      <c r="E4" s="185"/>
      <c r="F4" s="15"/>
      <c r="G4" s="16" t="s">
        <v>39</v>
      </c>
      <c r="H4" s="17"/>
      <c r="I4" s="11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60</v>
      </c>
      <c r="B5" s="190"/>
      <c r="C5" s="190"/>
      <c r="D5" s="190"/>
      <c r="E5" s="191"/>
      <c r="F5" s="15"/>
      <c r="G5" s="16" t="s">
        <v>42</v>
      </c>
      <c r="H5" s="23">
        <f>4/4*100</f>
        <v>100</v>
      </c>
      <c r="I5" s="11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3/4*100</f>
        <v>75</v>
      </c>
      <c r="I6" s="11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36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5.75" x14ac:dyDescent="0.25">
      <c r="A11" s="3">
        <v>1</v>
      </c>
      <c r="B11" s="12">
        <v>190303140001</v>
      </c>
      <c r="C11" s="4">
        <v>32.5</v>
      </c>
      <c r="D11" s="44">
        <f>COUNTIF(C11:C14,"&gt;="&amp;D10)</f>
        <v>4</v>
      </c>
      <c r="E11" s="4">
        <v>35</v>
      </c>
      <c r="F11" s="45">
        <f>COUNTIF(E11:E14,"&gt;="&amp;F10)</f>
        <v>3</v>
      </c>
      <c r="G11" s="8" t="s">
        <v>24</v>
      </c>
      <c r="H11" s="174">
        <v>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>
        <v>2</v>
      </c>
      <c r="U11" s="174">
        <v>2</v>
      </c>
      <c r="V11" s="174"/>
      <c r="W11" s="2"/>
    </row>
    <row r="12" spans="1:23" ht="15.75" x14ac:dyDescent="0.25">
      <c r="A12" s="3">
        <v>2</v>
      </c>
      <c r="B12" s="12">
        <v>190303140002</v>
      </c>
      <c r="C12" s="4">
        <v>33</v>
      </c>
      <c r="D12" s="46">
        <f>(4/4)*100</f>
        <v>100</v>
      </c>
      <c r="E12" s="4">
        <v>24</v>
      </c>
      <c r="F12" s="47">
        <f>(3/4)*100</f>
        <v>75</v>
      </c>
      <c r="G12" s="8" t="s">
        <v>25</v>
      </c>
      <c r="H12" s="175"/>
      <c r="I12" s="175">
        <v>3</v>
      </c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>
        <v>2</v>
      </c>
      <c r="U12" s="174">
        <v>2</v>
      </c>
      <c r="V12" s="174"/>
      <c r="W12" s="2"/>
    </row>
    <row r="13" spans="1:23" ht="15.75" x14ac:dyDescent="0.25">
      <c r="A13" s="3">
        <v>3</v>
      </c>
      <c r="B13" s="12">
        <v>190303140003</v>
      </c>
      <c r="C13" s="4">
        <v>43</v>
      </c>
      <c r="D13" s="44"/>
      <c r="E13" s="4">
        <v>35</v>
      </c>
      <c r="F13" s="48"/>
      <c r="G13" s="8" t="s">
        <v>26</v>
      </c>
      <c r="H13" s="175"/>
      <c r="I13" s="175"/>
      <c r="J13" s="174">
        <v>2</v>
      </c>
      <c r="K13" s="174"/>
      <c r="L13" s="174">
        <v>2</v>
      </c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2"/>
    </row>
    <row r="14" spans="1:23" ht="15.75" x14ac:dyDescent="0.25">
      <c r="A14" s="3">
        <v>4</v>
      </c>
      <c r="B14" s="12">
        <v>190303140004</v>
      </c>
      <c r="C14" s="4">
        <v>38.5</v>
      </c>
      <c r="D14" s="44"/>
      <c r="E14" s="4">
        <v>33</v>
      </c>
      <c r="F14" s="48"/>
      <c r="G14" s="8"/>
      <c r="H14" s="175"/>
      <c r="I14" s="175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2"/>
    </row>
    <row r="15" spans="1:23" ht="15.75" x14ac:dyDescent="0.25">
      <c r="A15" s="54"/>
      <c r="B15" s="54"/>
      <c r="C15" s="54"/>
      <c r="D15" s="54"/>
      <c r="E15" s="54"/>
      <c r="F15" s="54"/>
      <c r="G15" s="8"/>
      <c r="H15" s="13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2"/>
    </row>
    <row r="16" spans="1:23" ht="15.75" x14ac:dyDescent="0.25">
      <c r="A16" s="54"/>
      <c r="B16" s="54"/>
      <c r="C16" s="54"/>
      <c r="D16" s="54"/>
      <c r="E16" s="54"/>
      <c r="F16" s="54"/>
      <c r="G16" s="49" t="s">
        <v>52</v>
      </c>
      <c r="H16" s="9">
        <f t="shared" ref="H16:U16" si="0">AVERAGE(H11:H15)</f>
        <v>3</v>
      </c>
      <c r="I16" s="9">
        <f t="shared" si="0"/>
        <v>3</v>
      </c>
      <c r="J16" s="9">
        <f t="shared" si="0"/>
        <v>2</v>
      </c>
      <c r="K16" s="9"/>
      <c r="L16" s="9">
        <f t="shared" si="0"/>
        <v>2</v>
      </c>
      <c r="M16" s="9"/>
      <c r="N16" s="9"/>
      <c r="O16" s="9"/>
      <c r="P16" s="9"/>
      <c r="Q16" s="9"/>
      <c r="R16" s="9"/>
      <c r="S16" s="9"/>
      <c r="T16" s="9">
        <f t="shared" si="0"/>
        <v>2</v>
      </c>
      <c r="U16" s="9">
        <f t="shared" si="0"/>
        <v>2</v>
      </c>
      <c r="V16" s="9"/>
      <c r="W16" s="2"/>
    </row>
    <row r="17" spans="1:23" ht="15.75" x14ac:dyDescent="0.25">
      <c r="A17" s="54"/>
      <c r="B17" s="54"/>
      <c r="C17" s="55"/>
      <c r="D17" s="55"/>
      <c r="E17" s="55"/>
      <c r="F17" s="55"/>
      <c r="G17" s="58" t="s">
        <v>29</v>
      </c>
      <c r="H17" s="228">
        <f>(87.5*H16)/100</f>
        <v>2.625</v>
      </c>
      <c r="I17" s="228">
        <f t="shared" ref="I17:U17" si="1">(87.5*I16)/100</f>
        <v>2.625</v>
      </c>
      <c r="J17" s="228">
        <f t="shared" si="1"/>
        <v>1.75</v>
      </c>
      <c r="K17" s="228"/>
      <c r="L17" s="228">
        <f t="shared" si="1"/>
        <v>1.75</v>
      </c>
      <c r="M17" s="228"/>
      <c r="N17" s="228"/>
      <c r="O17" s="228"/>
      <c r="P17" s="228"/>
      <c r="Q17" s="228"/>
      <c r="R17" s="228"/>
      <c r="S17" s="228"/>
      <c r="T17" s="228">
        <f t="shared" si="1"/>
        <v>1.75</v>
      </c>
      <c r="U17" s="228">
        <f t="shared" si="1"/>
        <v>1.75</v>
      </c>
      <c r="V17" s="228"/>
      <c r="W17" s="2"/>
    </row>
  </sheetData>
  <mergeCells count="9">
    <mergeCell ref="O3:W7"/>
    <mergeCell ref="A5:E5"/>
    <mergeCell ref="A1:E1"/>
    <mergeCell ref="G1:M1"/>
    <mergeCell ref="A2:E2"/>
    <mergeCell ref="G2:I2"/>
    <mergeCell ref="A3:E3"/>
    <mergeCell ref="G3:H3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B1" zoomScale="80" zoomScaleNormal="80" workbookViewId="0">
      <selection activeCell="H17" sqref="H17:V17"/>
    </sheetView>
  </sheetViews>
  <sheetFormatPr defaultColWidth="9.140625" defaultRowHeight="12" x14ac:dyDescent="0.2"/>
  <cols>
    <col min="1" max="1" width="5.85546875" style="127" customWidth="1"/>
    <col min="2" max="2" width="20.28515625" style="127" customWidth="1"/>
    <col min="3" max="4" width="9.140625" style="127"/>
    <col min="5" max="5" width="12.140625" style="127" customWidth="1"/>
    <col min="6" max="6" width="9.140625" style="127"/>
    <col min="7" max="7" width="27.7109375" style="127" customWidth="1"/>
    <col min="8" max="8" width="9.140625" style="127"/>
    <col min="9" max="9" width="11" style="127" customWidth="1"/>
    <col min="10" max="10" width="5.28515625" style="127" customWidth="1"/>
    <col min="11" max="11" width="13.7109375" style="127" customWidth="1"/>
    <col min="12" max="12" width="9.140625" style="127"/>
    <col min="13" max="13" width="5" style="127" customWidth="1"/>
    <col min="14" max="14" width="9.140625" style="127"/>
    <col min="15" max="15" width="9.140625" style="127" customWidth="1"/>
    <col min="16" max="16384" width="9.140625" style="127"/>
  </cols>
  <sheetData>
    <row r="1" spans="1:23" x14ac:dyDescent="0.2">
      <c r="A1" s="196" t="s">
        <v>32</v>
      </c>
      <c r="B1" s="197"/>
      <c r="C1" s="197"/>
      <c r="D1" s="197"/>
      <c r="E1" s="198"/>
      <c r="F1" s="125"/>
      <c r="G1" s="199"/>
      <c r="H1" s="199"/>
      <c r="I1" s="199"/>
      <c r="J1" s="199"/>
      <c r="K1" s="199"/>
      <c r="L1" s="199"/>
      <c r="M1" s="199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x14ac:dyDescent="0.2">
      <c r="A2" s="200" t="s">
        <v>0</v>
      </c>
      <c r="B2" s="200"/>
      <c r="C2" s="200"/>
      <c r="D2" s="200"/>
      <c r="E2" s="200"/>
      <c r="F2" s="128"/>
      <c r="G2" s="201" t="s">
        <v>33</v>
      </c>
      <c r="H2" s="202"/>
      <c r="I2" s="203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 ht="48" x14ac:dyDescent="0.2">
      <c r="A3" s="200" t="s">
        <v>62</v>
      </c>
      <c r="B3" s="200"/>
      <c r="C3" s="200"/>
      <c r="D3" s="200"/>
      <c r="E3" s="200"/>
      <c r="F3" s="128"/>
      <c r="G3" s="201" t="s">
        <v>34</v>
      </c>
      <c r="H3" s="203"/>
      <c r="I3" s="129" t="s">
        <v>35</v>
      </c>
      <c r="J3" s="126"/>
      <c r="K3" s="130" t="s">
        <v>36</v>
      </c>
      <c r="L3" s="130" t="s">
        <v>37</v>
      </c>
      <c r="M3" s="126"/>
      <c r="N3" s="130" t="s">
        <v>38</v>
      </c>
      <c r="O3" s="194" t="s">
        <v>87</v>
      </c>
      <c r="P3" s="194"/>
      <c r="Q3" s="194"/>
      <c r="R3" s="194"/>
      <c r="S3" s="194"/>
      <c r="T3" s="194"/>
      <c r="U3" s="194"/>
      <c r="V3" s="194"/>
      <c r="W3" s="194"/>
    </row>
    <row r="4" spans="1:23" ht="30.75" customHeight="1" x14ac:dyDescent="0.2">
      <c r="A4" s="195" t="s">
        <v>64</v>
      </c>
      <c r="B4" s="195"/>
      <c r="C4" s="195"/>
      <c r="D4" s="195"/>
      <c r="E4" s="195"/>
      <c r="F4" s="128"/>
      <c r="G4" s="131" t="s">
        <v>39</v>
      </c>
      <c r="H4" s="132"/>
      <c r="I4" s="133"/>
      <c r="J4" s="126"/>
      <c r="K4" s="134" t="s">
        <v>40</v>
      </c>
      <c r="L4" s="134">
        <v>3</v>
      </c>
      <c r="M4" s="126"/>
      <c r="N4" s="135">
        <v>3</v>
      </c>
      <c r="O4" s="194"/>
      <c r="P4" s="194"/>
      <c r="Q4" s="194"/>
      <c r="R4" s="194"/>
      <c r="S4" s="194"/>
      <c r="T4" s="194"/>
      <c r="U4" s="194"/>
      <c r="V4" s="194"/>
      <c r="W4" s="194"/>
    </row>
    <row r="5" spans="1:23" x14ac:dyDescent="0.2">
      <c r="A5" s="196" t="s">
        <v>63</v>
      </c>
      <c r="B5" s="197"/>
      <c r="C5" s="197"/>
      <c r="D5" s="197"/>
      <c r="E5" s="198"/>
      <c r="F5" s="128"/>
      <c r="G5" s="131" t="s">
        <v>42</v>
      </c>
      <c r="H5" s="136">
        <f>4/4*100</f>
        <v>100</v>
      </c>
      <c r="I5" s="133"/>
      <c r="J5" s="126"/>
      <c r="K5" s="137" t="s">
        <v>43</v>
      </c>
      <c r="L5" s="137">
        <v>2</v>
      </c>
      <c r="M5" s="126"/>
      <c r="N5" s="138">
        <v>2</v>
      </c>
      <c r="O5" s="194"/>
      <c r="P5" s="194"/>
      <c r="Q5" s="194"/>
      <c r="R5" s="194"/>
      <c r="S5" s="194"/>
      <c r="T5" s="194"/>
      <c r="U5" s="194"/>
      <c r="V5" s="194"/>
      <c r="W5" s="194"/>
    </row>
    <row r="6" spans="1:23" x14ac:dyDescent="0.2">
      <c r="A6" s="139"/>
      <c r="B6" s="140" t="s">
        <v>1</v>
      </c>
      <c r="C6" s="141" t="s">
        <v>44</v>
      </c>
      <c r="D6" s="141" t="s">
        <v>45</v>
      </c>
      <c r="E6" s="141" t="s">
        <v>46</v>
      </c>
      <c r="F6" s="141" t="s">
        <v>45</v>
      </c>
      <c r="G6" s="131" t="s">
        <v>46</v>
      </c>
      <c r="H6" s="142">
        <f>2/4*100</f>
        <v>50</v>
      </c>
      <c r="I6" s="133"/>
      <c r="J6" s="126"/>
      <c r="K6" s="143" t="s">
        <v>47</v>
      </c>
      <c r="L6" s="143">
        <v>1</v>
      </c>
      <c r="M6" s="126"/>
      <c r="N6" s="144">
        <v>1</v>
      </c>
      <c r="O6" s="194"/>
      <c r="P6" s="194"/>
      <c r="Q6" s="194"/>
      <c r="R6" s="194"/>
      <c r="S6" s="194"/>
      <c r="T6" s="194"/>
      <c r="U6" s="194"/>
      <c r="V6" s="194"/>
      <c r="W6" s="194"/>
    </row>
    <row r="7" spans="1:23" x14ac:dyDescent="0.2">
      <c r="A7" s="139"/>
      <c r="B7" s="145" t="s">
        <v>2</v>
      </c>
      <c r="C7" s="146" t="s">
        <v>3</v>
      </c>
      <c r="D7" s="146"/>
      <c r="E7" s="147" t="s">
        <v>3</v>
      </c>
      <c r="F7" s="147"/>
      <c r="G7" s="148" t="s">
        <v>48</v>
      </c>
      <c r="H7" s="149">
        <f>AVERAGE(H5:H6)</f>
        <v>75</v>
      </c>
      <c r="I7" s="150">
        <v>0.6</v>
      </c>
      <c r="J7" s="126"/>
      <c r="K7" s="151" t="s">
        <v>49</v>
      </c>
      <c r="L7" s="151">
        <v>0</v>
      </c>
      <c r="M7" s="126"/>
      <c r="N7" s="152"/>
      <c r="O7" s="194"/>
      <c r="P7" s="194"/>
      <c r="Q7" s="194"/>
      <c r="R7" s="194"/>
      <c r="S7" s="194"/>
      <c r="T7" s="194"/>
      <c r="U7" s="194"/>
      <c r="V7" s="194"/>
      <c r="W7" s="194"/>
    </row>
    <row r="8" spans="1:23" x14ac:dyDescent="0.2">
      <c r="A8" s="139"/>
      <c r="B8" s="145" t="s">
        <v>4</v>
      </c>
      <c r="C8" s="147" t="s">
        <v>5</v>
      </c>
      <c r="D8" s="147"/>
      <c r="E8" s="147" t="s">
        <v>6</v>
      </c>
      <c r="F8" s="147"/>
      <c r="G8" s="148" t="s">
        <v>50</v>
      </c>
      <c r="H8" s="131" t="s">
        <v>56</v>
      </c>
      <c r="I8" s="133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</row>
    <row r="9" spans="1:23" x14ac:dyDescent="0.2">
      <c r="A9" s="139"/>
      <c r="B9" s="145" t="s">
        <v>7</v>
      </c>
      <c r="C9" s="147" t="s">
        <v>51</v>
      </c>
      <c r="D9" s="147"/>
      <c r="E9" s="147" t="s">
        <v>51</v>
      </c>
      <c r="F9" s="153"/>
      <c r="G9" s="139"/>
      <c r="H9" s="154"/>
      <c r="I9" s="154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</row>
    <row r="10" spans="1:23" x14ac:dyDescent="0.2">
      <c r="A10" s="139"/>
      <c r="B10" s="145" t="s">
        <v>23</v>
      </c>
      <c r="C10" s="155">
        <v>50</v>
      </c>
      <c r="D10" s="156">
        <f>(0.55*50)</f>
        <v>27.500000000000004</v>
      </c>
      <c r="E10" s="155">
        <v>50</v>
      </c>
      <c r="F10" s="157">
        <f>0.55*50</f>
        <v>27.500000000000004</v>
      </c>
      <c r="G10" s="158"/>
      <c r="H10" s="159" t="s">
        <v>8</v>
      </c>
      <c r="I10" s="159" t="s">
        <v>9</v>
      </c>
      <c r="J10" s="160" t="s">
        <v>10</v>
      </c>
      <c r="K10" s="160" t="s">
        <v>11</v>
      </c>
      <c r="L10" s="160" t="s">
        <v>12</v>
      </c>
      <c r="M10" s="160" t="s">
        <v>13</v>
      </c>
      <c r="N10" s="160" t="s">
        <v>14</v>
      </c>
      <c r="O10" s="160" t="s">
        <v>15</v>
      </c>
      <c r="P10" s="160" t="s">
        <v>16</v>
      </c>
      <c r="Q10" s="160" t="s">
        <v>17</v>
      </c>
      <c r="R10" s="160" t="s">
        <v>18</v>
      </c>
      <c r="S10" s="160" t="s">
        <v>19</v>
      </c>
      <c r="T10" s="160" t="s">
        <v>20</v>
      </c>
      <c r="U10" s="160" t="s">
        <v>21</v>
      </c>
      <c r="V10" s="160" t="s">
        <v>22</v>
      </c>
      <c r="W10" s="126"/>
    </row>
    <row r="11" spans="1:23" x14ac:dyDescent="0.2">
      <c r="A11" s="139">
        <v>1</v>
      </c>
      <c r="B11" s="161">
        <v>190303140001</v>
      </c>
      <c r="C11" s="162">
        <v>39</v>
      </c>
      <c r="D11" s="163">
        <f>COUNTIF(C11:C14,"&gt;="&amp;D10)</f>
        <v>4</v>
      </c>
      <c r="E11" s="162">
        <v>27</v>
      </c>
      <c r="F11" s="164">
        <f>COUNTIF(E11:E14,"&gt;="&amp;F10)</f>
        <v>2</v>
      </c>
      <c r="G11" s="158" t="s">
        <v>24</v>
      </c>
      <c r="H11" s="165">
        <v>3</v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>
        <v>2</v>
      </c>
      <c r="U11" s="165">
        <v>2</v>
      </c>
      <c r="V11" s="132"/>
      <c r="W11" s="126"/>
    </row>
    <row r="12" spans="1:23" x14ac:dyDescent="0.2">
      <c r="A12" s="139">
        <v>2</v>
      </c>
      <c r="B12" s="161">
        <v>190303140002</v>
      </c>
      <c r="C12" s="162">
        <v>39.5</v>
      </c>
      <c r="D12" s="166">
        <f>(4/4)*100</f>
        <v>100</v>
      </c>
      <c r="E12" s="162">
        <v>24</v>
      </c>
      <c r="F12" s="167">
        <f>(2/4)*100</f>
        <v>50</v>
      </c>
      <c r="G12" s="158" t="s">
        <v>26</v>
      </c>
      <c r="H12" s="159"/>
      <c r="I12" s="159">
        <v>3</v>
      </c>
      <c r="J12" s="165"/>
      <c r="K12" s="165"/>
      <c r="L12" s="165">
        <v>1</v>
      </c>
      <c r="M12" s="165"/>
      <c r="N12" s="165"/>
      <c r="O12" s="165"/>
      <c r="P12" s="165"/>
      <c r="Q12" s="165"/>
      <c r="R12" s="165"/>
      <c r="S12" s="165"/>
      <c r="T12" s="165"/>
      <c r="U12" s="165"/>
      <c r="V12" s="132"/>
      <c r="W12" s="126"/>
    </row>
    <row r="13" spans="1:23" x14ac:dyDescent="0.2">
      <c r="A13" s="139">
        <v>3</v>
      </c>
      <c r="B13" s="161">
        <v>190303140003</v>
      </c>
      <c r="C13" s="162">
        <v>44</v>
      </c>
      <c r="D13" s="163"/>
      <c r="E13" s="162">
        <v>31</v>
      </c>
      <c r="F13" s="168"/>
      <c r="G13" s="158" t="s">
        <v>88</v>
      </c>
      <c r="H13" s="159"/>
      <c r="I13" s="159"/>
      <c r="J13" s="165">
        <v>3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32"/>
      <c r="W13" s="126"/>
    </row>
    <row r="14" spans="1:23" x14ac:dyDescent="0.2">
      <c r="A14" s="139">
        <v>4</v>
      </c>
      <c r="B14" s="161">
        <v>190303140004</v>
      </c>
      <c r="C14" s="162">
        <v>41.5</v>
      </c>
      <c r="D14" s="163"/>
      <c r="E14" s="162">
        <v>31</v>
      </c>
      <c r="F14" s="168"/>
      <c r="G14" s="158"/>
      <c r="H14" s="159"/>
      <c r="I14" s="159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32"/>
      <c r="W14" s="126"/>
    </row>
    <row r="15" spans="1:23" x14ac:dyDescent="0.2">
      <c r="A15" s="169"/>
      <c r="B15" s="169"/>
      <c r="C15" s="169"/>
      <c r="D15" s="169"/>
      <c r="E15" s="169"/>
      <c r="F15" s="169"/>
      <c r="G15" s="158"/>
      <c r="H15" s="159"/>
      <c r="I15" s="159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32"/>
      <c r="W15" s="126"/>
    </row>
    <row r="16" spans="1:23" x14ac:dyDescent="0.2">
      <c r="A16" s="169"/>
      <c r="B16" s="169"/>
      <c r="C16" s="169"/>
      <c r="D16" s="169"/>
      <c r="E16" s="169"/>
      <c r="F16" s="169"/>
      <c r="G16" s="170" t="s">
        <v>52</v>
      </c>
      <c r="H16" s="171">
        <f t="shared" ref="H16:U16" si="0">AVERAGE(H11:H15)</f>
        <v>3</v>
      </c>
      <c r="I16" s="171">
        <f t="shared" si="0"/>
        <v>3</v>
      </c>
      <c r="J16" s="171">
        <f t="shared" si="0"/>
        <v>3</v>
      </c>
      <c r="K16" s="171"/>
      <c r="L16" s="171">
        <f t="shared" si="0"/>
        <v>1</v>
      </c>
      <c r="M16" s="171"/>
      <c r="N16" s="171"/>
      <c r="O16" s="171"/>
      <c r="P16" s="171"/>
      <c r="Q16" s="171"/>
      <c r="R16" s="171"/>
      <c r="S16" s="171"/>
      <c r="T16" s="171">
        <f t="shared" si="0"/>
        <v>2</v>
      </c>
      <c r="U16" s="171">
        <f t="shared" si="0"/>
        <v>2</v>
      </c>
      <c r="V16" s="171"/>
      <c r="W16" s="126"/>
    </row>
    <row r="17" spans="1:23" x14ac:dyDescent="0.2">
      <c r="A17" s="169"/>
      <c r="B17" s="169"/>
      <c r="C17" s="172"/>
      <c r="D17" s="172"/>
      <c r="E17" s="172"/>
      <c r="F17" s="172"/>
      <c r="G17" s="173" t="s">
        <v>29</v>
      </c>
      <c r="H17" s="229">
        <f>(75*H16)/100</f>
        <v>2.25</v>
      </c>
      <c r="I17" s="229">
        <f t="shared" ref="I17:U17" si="1">(75*I16)/100</f>
        <v>2.25</v>
      </c>
      <c r="J17" s="229">
        <f t="shared" si="1"/>
        <v>2.25</v>
      </c>
      <c r="K17" s="229"/>
      <c r="L17" s="229">
        <f t="shared" si="1"/>
        <v>0.75</v>
      </c>
      <c r="M17" s="229"/>
      <c r="N17" s="229"/>
      <c r="O17" s="229"/>
      <c r="P17" s="229"/>
      <c r="Q17" s="229"/>
      <c r="R17" s="229"/>
      <c r="S17" s="229"/>
      <c r="T17" s="229">
        <f t="shared" si="1"/>
        <v>1.5</v>
      </c>
      <c r="U17" s="229">
        <f t="shared" si="1"/>
        <v>1.5</v>
      </c>
      <c r="V17" s="229"/>
      <c r="W17" s="126"/>
    </row>
  </sheetData>
  <mergeCells count="9">
    <mergeCell ref="O3:W7"/>
    <mergeCell ref="A4:E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60" zoomScaleNormal="60" workbookViewId="0">
      <selection activeCell="H17" sqref="H17:V17"/>
    </sheetView>
  </sheetViews>
  <sheetFormatPr defaultRowHeight="15" x14ac:dyDescent="0.25"/>
  <cols>
    <col min="1" max="1" width="5.85546875" customWidth="1"/>
    <col min="2" max="2" width="17.42578125" customWidth="1"/>
    <col min="5" max="5" width="12.140625" customWidth="1"/>
    <col min="7" max="7" width="27.7109375" customWidth="1"/>
    <col min="9" max="9" width="11" customWidth="1"/>
    <col min="10" max="10" width="5.28515625" customWidth="1"/>
    <col min="11" max="11" width="13.7109375" customWidth="1"/>
    <col min="13" max="13" width="5" customWidth="1"/>
    <col min="15" max="15" width="9.1406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78"/>
      <c r="G1" s="205"/>
      <c r="H1" s="205"/>
      <c r="I1" s="205"/>
      <c r="J1" s="205"/>
      <c r="K1" s="205"/>
      <c r="L1" s="205"/>
      <c r="M1" s="205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x14ac:dyDescent="0.25">
      <c r="A2" s="193" t="s">
        <v>0</v>
      </c>
      <c r="B2" s="193"/>
      <c r="C2" s="193"/>
      <c r="D2" s="193"/>
      <c r="E2" s="193"/>
      <c r="F2" s="78"/>
      <c r="G2" s="206" t="s">
        <v>33</v>
      </c>
      <c r="H2" s="207"/>
      <c r="I2" s="208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3" ht="60" x14ac:dyDescent="0.25">
      <c r="A3" s="193" t="s">
        <v>65</v>
      </c>
      <c r="B3" s="193"/>
      <c r="C3" s="193"/>
      <c r="D3" s="193"/>
      <c r="E3" s="193"/>
      <c r="F3" s="78"/>
      <c r="G3" s="206" t="s">
        <v>34</v>
      </c>
      <c r="H3" s="208"/>
      <c r="I3" s="68" t="s">
        <v>35</v>
      </c>
      <c r="J3" s="79"/>
      <c r="K3" s="80" t="s">
        <v>36</v>
      </c>
      <c r="L3" s="80" t="s">
        <v>37</v>
      </c>
      <c r="M3" s="79"/>
      <c r="N3" s="80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0.75" customHeight="1" x14ac:dyDescent="0.25">
      <c r="A4" s="204" t="s">
        <v>66</v>
      </c>
      <c r="B4" s="204"/>
      <c r="C4" s="204"/>
      <c r="D4" s="204"/>
      <c r="E4" s="204"/>
      <c r="F4" s="78"/>
      <c r="G4" s="69" t="s">
        <v>39</v>
      </c>
      <c r="H4" s="70"/>
      <c r="I4" s="70"/>
      <c r="J4" s="79"/>
      <c r="K4" s="81" t="s">
        <v>40</v>
      </c>
      <c r="L4" s="81">
        <v>3</v>
      </c>
      <c r="M4" s="82"/>
      <c r="N4" s="8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67</v>
      </c>
      <c r="B5" s="190"/>
      <c r="C5" s="190"/>
      <c r="D5" s="190"/>
      <c r="E5" s="191"/>
      <c r="F5" s="78"/>
      <c r="G5" s="69" t="s">
        <v>42</v>
      </c>
      <c r="H5" s="71">
        <f>4/4*100</f>
        <v>100</v>
      </c>
      <c r="I5" s="70"/>
      <c r="J5" s="79"/>
      <c r="K5" s="83" t="s">
        <v>43</v>
      </c>
      <c r="L5" s="83">
        <v>2</v>
      </c>
      <c r="M5" s="82"/>
      <c r="N5" s="8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84"/>
      <c r="B6" s="85" t="s">
        <v>1</v>
      </c>
      <c r="C6" s="86" t="s">
        <v>44</v>
      </c>
      <c r="D6" s="86" t="s">
        <v>45</v>
      </c>
      <c r="E6" s="86" t="s">
        <v>46</v>
      </c>
      <c r="F6" s="86" t="s">
        <v>45</v>
      </c>
      <c r="G6" s="69" t="s">
        <v>46</v>
      </c>
      <c r="H6" s="72">
        <f>4/4*100</f>
        <v>100</v>
      </c>
      <c r="I6" s="70"/>
      <c r="J6" s="79"/>
      <c r="K6" s="87" t="s">
        <v>47</v>
      </c>
      <c r="L6" s="87">
        <v>1</v>
      </c>
      <c r="M6" s="82"/>
      <c r="N6" s="87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0" x14ac:dyDescent="0.25">
      <c r="A7" s="84"/>
      <c r="B7" s="88" t="s">
        <v>2</v>
      </c>
      <c r="C7" s="89" t="s">
        <v>3</v>
      </c>
      <c r="D7" s="89"/>
      <c r="E7" s="89" t="s">
        <v>3</v>
      </c>
      <c r="F7" s="89"/>
      <c r="G7" s="68" t="s">
        <v>48</v>
      </c>
      <c r="H7" s="73">
        <f>AVERAGE(H5:H6)</f>
        <v>100</v>
      </c>
      <c r="I7" s="74">
        <v>0.6</v>
      </c>
      <c r="J7" s="79"/>
      <c r="K7" s="90" t="s">
        <v>49</v>
      </c>
      <c r="L7" s="90">
        <v>0</v>
      </c>
      <c r="M7" s="82"/>
      <c r="N7" s="90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84"/>
      <c r="B8" s="88" t="s">
        <v>4</v>
      </c>
      <c r="C8" s="89" t="s">
        <v>5</v>
      </c>
      <c r="D8" s="89"/>
      <c r="E8" s="89" t="s">
        <v>6</v>
      </c>
      <c r="F8" s="89"/>
      <c r="G8" s="68" t="s">
        <v>50</v>
      </c>
      <c r="H8" s="69" t="s">
        <v>56</v>
      </c>
      <c r="I8" s="70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x14ac:dyDescent="0.25">
      <c r="A9" s="84"/>
      <c r="B9" s="88" t="s">
        <v>7</v>
      </c>
      <c r="C9" s="89" t="s">
        <v>51</v>
      </c>
      <c r="D9" s="89"/>
      <c r="E9" s="89" t="s">
        <v>51</v>
      </c>
      <c r="F9" s="91"/>
      <c r="G9" s="84"/>
      <c r="H9" s="92"/>
      <c r="I9" s="92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5.75" x14ac:dyDescent="0.25">
      <c r="A10" s="84"/>
      <c r="B10" s="88" t="s">
        <v>23</v>
      </c>
      <c r="C10" s="94">
        <v>50</v>
      </c>
      <c r="D10" s="93">
        <f>(0.55*50)</f>
        <v>27.500000000000004</v>
      </c>
      <c r="E10" s="94">
        <v>50</v>
      </c>
      <c r="F10" s="95">
        <f>0.55*50</f>
        <v>27.500000000000004</v>
      </c>
      <c r="G10" s="96"/>
      <c r="H10" s="97" t="s">
        <v>8</v>
      </c>
      <c r="I10" s="97" t="s">
        <v>9</v>
      </c>
      <c r="J10" s="98" t="s">
        <v>10</v>
      </c>
      <c r="K10" s="98" t="s">
        <v>11</v>
      </c>
      <c r="L10" s="98" t="s">
        <v>12</v>
      </c>
      <c r="M10" s="98" t="s">
        <v>13</v>
      </c>
      <c r="N10" s="98" t="s">
        <v>14</v>
      </c>
      <c r="O10" s="98" t="s">
        <v>15</v>
      </c>
      <c r="P10" s="98" t="s">
        <v>16</v>
      </c>
      <c r="Q10" s="98" t="s">
        <v>17</v>
      </c>
      <c r="R10" s="98" t="s">
        <v>18</v>
      </c>
      <c r="S10" s="98" t="s">
        <v>19</v>
      </c>
      <c r="T10" s="98" t="s">
        <v>20</v>
      </c>
      <c r="U10" s="98" t="s">
        <v>21</v>
      </c>
      <c r="V10" s="98" t="s">
        <v>22</v>
      </c>
      <c r="W10" s="79"/>
    </row>
    <row r="11" spans="1:23" ht="15.75" x14ac:dyDescent="0.25">
      <c r="A11" s="84">
        <v>1</v>
      </c>
      <c r="B11" s="99">
        <v>190303140001</v>
      </c>
      <c r="C11" s="100">
        <v>37</v>
      </c>
      <c r="D11" s="101">
        <f>COUNTIF(C11:C14,"&gt;="&amp;D10)</f>
        <v>4</v>
      </c>
      <c r="E11" s="100">
        <v>42</v>
      </c>
      <c r="F11" s="102">
        <f>COUNTIF(E11:E14,"&gt;="&amp;F10)</f>
        <v>4</v>
      </c>
      <c r="G11" s="97" t="s">
        <v>24</v>
      </c>
      <c r="H11" s="174">
        <v>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>
        <v>2</v>
      </c>
      <c r="U11" s="174">
        <v>2</v>
      </c>
      <c r="V11" s="174"/>
      <c r="W11" s="79"/>
    </row>
    <row r="12" spans="1:23" ht="15.75" x14ac:dyDescent="0.25">
      <c r="A12" s="84">
        <v>2</v>
      </c>
      <c r="B12" s="99">
        <v>190303140002</v>
      </c>
      <c r="C12" s="100">
        <v>37</v>
      </c>
      <c r="D12" s="103">
        <f>(4/4)*100</f>
        <v>100</v>
      </c>
      <c r="E12" s="100">
        <v>43</v>
      </c>
      <c r="F12" s="104">
        <f>(4/4)*100</f>
        <v>100</v>
      </c>
      <c r="G12" s="97" t="s">
        <v>26</v>
      </c>
      <c r="H12" s="175"/>
      <c r="I12" s="175">
        <v>3</v>
      </c>
      <c r="J12" s="174"/>
      <c r="K12" s="174"/>
      <c r="L12" s="174">
        <v>1</v>
      </c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79"/>
    </row>
    <row r="13" spans="1:23" ht="15.75" x14ac:dyDescent="0.25">
      <c r="A13" s="84">
        <v>3</v>
      </c>
      <c r="B13" s="99">
        <v>190303140003</v>
      </c>
      <c r="C13" s="100">
        <v>43</v>
      </c>
      <c r="D13" s="101"/>
      <c r="E13" s="100">
        <v>45</v>
      </c>
      <c r="F13" s="105"/>
      <c r="G13" s="97" t="s">
        <v>88</v>
      </c>
      <c r="H13" s="175"/>
      <c r="I13" s="175"/>
      <c r="J13" s="174">
        <v>3</v>
      </c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79"/>
    </row>
    <row r="14" spans="1:23" ht="15.75" x14ac:dyDescent="0.25">
      <c r="A14" s="84">
        <v>4</v>
      </c>
      <c r="B14" s="99">
        <v>190303140004</v>
      </c>
      <c r="C14" s="100">
        <v>37</v>
      </c>
      <c r="D14" s="101"/>
      <c r="E14" s="100">
        <v>41</v>
      </c>
      <c r="F14" s="105"/>
      <c r="G14" s="97"/>
      <c r="H14" s="175"/>
      <c r="I14" s="175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79"/>
    </row>
    <row r="15" spans="1:23" ht="15.75" x14ac:dyDescent="0.25">
      <c r="A15" s="106"/>
      <c r="B15" s="106"/>
      <c r="C15" s="106"/>
      <c r="D15" s="106"/>
      <c r="E15" s="106"/>
      <c r="F15" s="106"/>
      <c r="G15" s="97"/>
      <c r="H15" s="175"/>
      <c r="I15" s="175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79"/>
    </row>
    <row r="16" spans="1:23" ht="15.75" x14ac:dyDescent="0.25">
      <c r="A16" s="106"/>
      <c r="B16" s="106"/>
      <c r="C16" s="106"/>
      <c r="D16" s="106"/>
      <c r="E16" s="106"/>
      <c r="F16" s="106"/>
      <c r="G16" s="107" t="s">
        <v>52</v>
      </c>
      <c r="H16" s="176">
        <f t="shared" ref="H16:U16" si="0">AVERAGE(H11:H15)</f>
        <v>3</v>
      </c>
      <c r="I16" s="176">
        <f t="shared" si="0"/>
        <v>3</v>
      </c>
      <c r="J16" s="176">
        <f t="shared" si="0"/>
        <v>3</v>
      </c>
      <c r="K16" s="176"/>
      <c r="L16" s="176">
        <f t="shared" si="0"/>
        <v>1</v>
      </c>
      <c r="M16" s="176"/>
      <c r="N16" s="176"/>
      <c r="O16" s="176"/>
      <c r="P16" s="176"/>
      <c r="Q16" s="176"/>
      <c r="R16" s="176"/>
      <c r="S16" s="176"/>
      <c r="T16" s="176">
        <f t="shared" si="0"/>
        <v>2</v>
      </c>
      <c r="U16" s="176">
        <f t="shared" si="0"/>
        <v>2</v>
      </c>
      <c r="V16" s="176"/>
      <c r="W16" s="79"/>
    </row>
    <row r="17" spans="1:23" ht="15.75" x14ac:dyDescent="0.25">
      <c r="A17" s="106"/>
      <c r="B17" s="106"/>
      <c r="C17" s="108"/>
      <c r="D17" s="108"/>
      <c r="E17" s="108"/>
      <c r="F17" s="108"/>
      <c r="G17" s="109" t="s">
        <v>29</v>
      </c>
      <c r="H17" s="230">
        <f>(100*H16)/100</f>
        <v>3</v>
      </c>
      <c r="I17" s="230">
        <f t="shared" ref="I17:U17" si="1">(100*I16)/100</f>
        <v>3</v>
      </c>
      <c r="J17" s="230">
        <f t="shared" si="1"/>
        <v>3</v>
      </c>
      <c r="K17" s="230"/>
      <c r="L17" s="230">
        <f t="shared" si="1"/>
        <v>1</v>
      </c>
      <c r="M17" s="230"/>
      <c r="N17" s="230"/>
      <c r="O17" s="230"/>
      <c r="P17" s="230"/>
      <c r="Q17" s="230"/>
      <c r="R17" s="230"/>
      <c r="S17" s="230"/>
      <c r="T17" s="230">
        <f t="shared" si="1"/>
        <v>2</v>
      </c>
      <c r="U17" s="230">
        <f t="shared" si="1"/>
        <v>2</v>
      </c>
      <c r="V17" s="230"/>
      <c r="W17" s="79"/>
    </row>
  </sheetData>
  <mergeCells count="9">
    <mergeCell ref="O3:W7"/>
    <mergeCell ref="A4:E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60" zoomScaleNormal="60" workbookViewId="0">
      <selection activeCell="H17" sqref="H17:V17"/>
    </sheetView>
  </sheetViews>
  <sheetFormatPr defaultRowHeight="47.25" customHeight="1" x14ac:dyDescent="0.25"/>
  <cols>
    <col min="2" max="2" width="14" customWidth="1"/>
    <col min="5" max="5" width="13.140625" customWidth="1"/>
    <col min="7" max="7" width="21" customWidth="1"/>
    <col min="8" max="8" width="14.5703125" customWidth="1"/>
    <col min="10" max="10" width="5.5703125" customWidth="1"/>
  </cols>
  <sheetData>
    <row r="1" spans="1:23" ht="26.25" customHeight="1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customHeight="1" x14ac:dyDescent="0.25">
      <c r="A2" s="193" t="s">
        <v>0</v>
      </c>
      <c r="B2" s="193"/>
      <c r="C2" s="193"/>
      <c r="D2" s="193"/>
      <c r="E2" s="193"/>
      <c r="F2" s="15"/>
      <c r="G2" s="206" t="s">
        <v>33</v>
      </c>
      <c r="H2" s="207"/>
      <c r="I2" s="20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" customHeight="1" x14ac:dyDescent="0.25">
      <c r="A3" s="193" t="s">
        <v>68</v>
      </c>
      <c r="B3" s="193"/>
      <c r="C3" s="193"/>
      <c r="D3" s="193"/>
      <c r="E3" s="193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0" customHeight="1" x14ac:dyDescent="0.25">
      <c r="A4" s="204" t="s">
        <v>69</v>
      </c>
      <c r="B4" s="204"/>
      <c r="C4" s="204"/>
      <c r="D4" s="204"/>
      <c r="E4" s="204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47.25" customHeight="1" x14ac:dyDescent="0.25">
      <c r="A5" s="189" t="s">
        <v>70</v>
      </c>
      <c r="B5" s="190"/>
      <c r="C5" s="190"/>
      <c r="D5" s="190"/>
      <c r="E5" s="191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21" customHeight="1" x14ac:dyDescent="0.25">
      <c r="A6" s="3"/>
      <c r="B6" s="26" t="s">
        <v>1</v>
      </c>
      <c r="C6" s="27" t="s">
        <v>44</v>
      </c>
      <c r="D6" s="27" t="s">
        <v>45</v>
      </c>
      <c r="E6" s="27" t="s">
        <v>46</v>
      </c>
      <c r="F6" s="27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1.5" customHeight="1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ht="24.75" customHeight="1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7.25" customHeight="1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3.25" customHeight="1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9.5" customHeight="1" x14ac:dyDescent="0.25">
      <c r="A11" s="3">
        <v>1</v>
      </c>
      <c r="B11" s="12">
        <v>190303140001</v>
      </c>
      <c r="C11" s="4">
        <v>40</v>
      </c>
      <c r="D11" s="44">
        <f>COUNTIF(C11:C14,"&gt;="&amp;D10)</f>
        <v>4</v>
      </c>
      <c r="E11" s="4">
        <v>41</v>
      </c>
      <c r="F11" s="45">
        <f>COUNTIF(E11:E14,"&gt;="&amp;F10)</f>
        <v>4</v>
      </c>
      <c r="G11" s="8" t="s">
        <v>24</v>
      </c>
      <c r="H11" s="177">
        <v>3</v>
      </c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>
        <v>2</v>
      </c>
      <c r="U11" s="177">
        <v>2</v>
      </c>
      <c r="V11" s="177"/>
      <c r="W11" s="2"/>
    </row>
    <row r="12" spans="1:23" ht="25.5" customHeight="1" x14ac:dyDescent="0.25">
      <c r="A12" s="3">
        <v>2</v>
      </c>
      <c r="B12" s="12">
        <v>190303140002</v>
      </c>
      <c r="C12" s="4">
        <v>39</v>
      </c>
      <c r="D12" s="46">
        <f>(4/4)*100</f>
        <v>100</v>
      </c>
      <c r="E12" s="4">
        <v>42</v>
      </c>
      <c r="F12" s="47">
        <f>(4/4)*100</f>
        <v>100</v>
      </c>
      <c r="G12" s="8" t="s">
        <v>26</v>
      </c>
      <c r="H12" s="178"/>
      <c r="I12" s="178">
        <v>3</v>
      </c>
      <c r="J12" s="177"/>
      <c r="K12" s="177"/>
      <c r="L12" s="177">
        <v>1</v>
      </c>
      <c r="M12" s="177"/>
      <c r="N12" s="177"/>
      <c r="O12" s="177"/>
      <c r="P12" s="177"/>
      <c r="Q12" s="177"/>
      <c r="R12" s="177"/>
      <c r="S12" s="177"/>
      <c r="T12" s="177">
        <v>2</v>
      </c>
      <c r="U12" s="177">
        <v>2</v>
      </c>
      <c r="V12" s="177"/>
      <c r="W12" s="2"/>
    </row>
    <row r="13" spans="1:23" ht="18" customHeight="1" x14ac:dyDescent="0.25">
      <c r="A13" s="3">
        <v>3</v>
      </c>
      <c r="B13" s="12">
        <v>190303140003</v>
      </c>
      <c r="C13" s="4">
        <v>44</v>
      </c>
      <c r="D13" s="44"/>
      <c r="E13" s="4">
        <v>47</v>
      </c>
      <c r="F13" s="48"/>
      <c r="G13" s="8" t="s">
        <v>88</v>
      </c>
      <c r="H13" s="178"/>
      <c r="I13" s="178"/>
      <c r="J13" s="177">
        <v>3</v>
      </c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2"/>
    </row>
    <row r="14" spans="1:23" ht="18" customHeight="1" x14ac:dyDescent="0.25">
      <c r="A14" s="3">
        <v>4</v>
      </c>
      <c r="B14" s="12">
        <v>190303140004</v>
      </c>
      <c r="C14" s="4">
        <v>42</v>
      </c>
      <c r="D14" s="44"/>
      <c r="E14" s="4">
        <v>43</v>
      </c>
      <c r="F14" s="48"/>
      <c r="G14" s="8"/>
      <c r="H14" s="178"/>
      <c r="I14" s="178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2"/>
    </row>
    <row r="15" spans="1:23" ht="19.5" customHeight="1" x14ac:dyDescent="0.25">
      <c r="A15" s="54"/>
      <c r="B15" s="54"/>
      <c r="C15" s="54"/>
      <c r="D15" s="54"/>
      <c r="E15" s="54"/>
      <c r="F15" s="54"/>
      <c r="G15" s="8"/>
      <c r="H15" s="178"/>
      <c r="I15" s="178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2"/>
    </row>
    <row r="16" spans="1:23" ht="33" customHeight="1" x14ac:dyDescent="0.25">
      <c r="A16" s="54"/>
      <c r="B16" s="54"/>
      <c r="C16" s="54"/>
      <c r="D16" s="54"/>
      <c r="E16" s="54"/>
      <c r="F16" s="54"/>
      <c r="G16" s="77" t="s">
        <v>52</v>
      </c>
      <c r="H16" s="179">
        <f t="shared" ref="H16:U16" si="0">AVERAGE(H11:H15)</f>
        <v>3</v>
      </c>
      <c r="I16" s="179">
        <f t="shared" si="0"/>
        <v>3</v>
      </c>
      <c r="J16" s="179">
        <f t="shared" si="0"/>
        <v>3</v>
      </c>
      <c r="K16" s="179"/>
      <c r="L16" s="179">
        <f t="shared" si="0"/>
        <v>1</v>
      </c>
      <c r="M16" s="179"/>
      <c r="N16" s="179"/>
      <c r="O16" s="179"/>
      <c r="P16" s="179"/>
      <c r="Q16" s="179"/>
      <c r="R16" s="179"/>
      <c r="S16" s="179"/>
      <c r="T16" s="179">
        <f t="shared" si="0"/>
        <v>2</v>
      </c>
      <c r="U16" s="179">
        <f t="shared" si="0"/>
        <v>2</v>
      </c>
      <c r="V16" s="179"/>
      <c r="W16" s="2"/>
    </row>
    <row r="17" spans="1:23" ht="23.25" customHeight="1" x14ac:dyDescent="0.25">
      <c r="A17" s="54"/>
      <c r="B17" s="54"/>
      <c r="C17" s="55"/>
      <c r="D17" s="55"/>
      <c r="E17" s="55"/>
      <c r="F17" s="55"/>
      <c r="G17" s="58" t="s">
        <v>29</v>
      </c>
      <c r="H17" s="231">
        <f>(100*H16)/100</f>
        <v>3</v>
      </c>
      <c r="I17" s="231">
        <f t="shared" ref="I17:U17" si="1">(100*I16)/100</f>
        <v>3</v>
      </c>
      <c r="J17" s="231">
        <f t="shared" si="1"/>
        <v>3</v>
      </c>
      <c r="K17" s="231"/>
      <c r="L17" s="231">
        <f t="shared" si="1"/>
        <v>1</v>
      </c>
      <c r="M17" s="231"/>
      <c r="N17" s="231"/>
      <c r="O17" s="231"/>
      <c r="P17" s="231"/>
      <c r="Q17" s="231"/>
      <c r="R17" s="231"/>
      <c r="S17" s="231"/>
      <c r="T17" s="231">
        <f t="shared" si="1"/>
        <v>2</v>
      </c>
      <c r="U17" s="231">
        <f t="shared" si="1"/>
        <v>2</v>
      </c>
      <c r="V17" s="231"/>
      <c r="W17" s="2"/>
    </row>
  </sheetData>
  <mergeCells count="10">
    <mergeCell ref="O3:W7"/>
    <mergeCell ref="A4:E4"/>
    <mergeCell ref="A5:E5"/>
    <mergeCell ref="G4:H4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60" zoomScaleNormal="60" workbookViewId="0">
      <selection activeCell="H17" sqref="H17:V17"/>
    </sheetView>
  </sheetViews>
  <sheetFormatPr defaultRowHeight="15" x14ac:dyDescent="0.25"/>
  <cols>
    <col min="2" max="2" width="14" customWidth="1"/>
    <col min="5" max="5" width="16.85546875" customWidth="1"/>
    <col min="7" max="7" width="24.42578125" customWidth="1"/>
    <col min="8" max="8" width="14.5703125" customWidth="1"/>
    <col min="10" max="10" width="5.57031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206" t="s">
        <v>33</v>
      </c>
      <c r="H2" s="207"/>
      <c r="I2" s="20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193" t="s">
        <v>71</v>
      </c>
      <c r="B3" s="193"/>
      <c r="C3" s="193"/>
      <c r="D3" s="193"/>
      <c r="E3" s="193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9" customHeight="1" x14ac:dyDescent="0.25">
      <c r="A4" s="204" t="s">
        <v>72</v>
      </c>
      <c r="B4" s="204"/>
      <c r="C4" s="204"/>
      <c r="D4" s="204"/>
      <c r="E4" s="204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73</v>
      </c>
      <c r="B5" s="209"/>
      <c r="C5" s="209"/>
      <c r="D5" s="209"/>
      <c r="E5" s="210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3/4*100</f>
        <v>75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0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87.5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5.75" x14ac:dyDescent="0.25">
      <c r="A11" s="3">
        <v>1</v>
      </c>
      <c r="B11" s="12">
        <v>190303140001</v>
      </c>
      <c r="C11" s="4">
        <f>B100*1.25</f>
        <v>43.75</v>
      </c>
      <c r="D11" s="44">
        <f>COUNTIF(C11:C14,"&gt;="&amp;D10)</f>
        <v>4</v>
      </c>
      <c r="E11" s="4">
        <f>C100/1.2</f>
        <v>18.333333333333336</v>
      </c>
      <c r="F11" s="45">
        <f>COUNTIF(E11:E14,"&gt;="&amp;F10)</f>
        <v>3</v>
      </c>
      <c r="G11" s="8" t="s">
        <v>24</v>
      </c>
      <c r="H11" s="10">
        <v>3</v>
      </c>
      <c r="I11" s="10">
        <v>2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>
        <v>2</v>
      </c>
      <c r="U11" s="17">
        <v>2</v>
      </c>
      <c r="V11" s="17">
        <v>3</v>
      </c>
      <c r="W11" s="2"/>
    </row>
    <row r="12" spans="1:23" ht="15.75" x14ac:dyDescent="0.25">
      <c r="A12" s="3">
        <v>2</v>
      </c>
      <c r="B12" s="12">
        <v>190303140002</v>
      </c>
      <c r="C12" s="4">
        <f t="shared" ref="C12:C14" si="0">B101*1.25</f>
        <v>46.25</v>
      </c>
      <c r="D12" s="46">
        <f>(4/4)*100</f>
        <v>100</v>
      </c>
      <c r="E12" s="4">
        <f t="shared" ref="E12:E14" si="1">C101/1.2</f>
        <v>38.333333333333336</v>
      </c>
      <c r="F12" s="47">
        <f>(3/4)*100</f>
        <v>75</v>
      </c>
      <c r="G12" s="8" t="s">
        <v>26</v>
      </c>
      <c r="H12" s="13"/>
      <c r="I12" s="13">
        <v>3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>
        <v>2</v>
      </c>
      <c r="U12" s="17">
        <v>2</v>
      </c>
      <c r="V12" s="17">
        <v>3</v>
      </c>
      <c r="W12" s="2"/>
    </row>
    <row r="13" spans="1:23" ht="15.75" x14ac:dyDescent="0.25">
      <c r="A13" s="3">
        <v>3</v>
      </c>
      <c r="B13" s="12">
        <v>190303140003</v>
      </c>
      <c r="C13" s="4">
        <f t="shared" si="0"/>
        <v>47.5</v>
      </c>
      <c r="D13" s="44"/>
      <c r="E13" s="4">
        <f t="shared" si="1"/>
        <v>36.666666666666671</v>
      </c>
      <c r="F13" s="48"/>
      <c r="G13" s="8" t="s">
        <v>88</v>
      </c>
      <c r="H13" s="13"/>
      <c r="I13" s="13"/>
      <c r="J13" s="17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"/>
    </row>
    <row r="14" spans="1:23" ht="15.75" x14ac:dyDescent="0.25">
      <c r="A14" s="3">
        <v>4</v>
      </c>
      <c r="B14" s="12">
        <v>190303140004</v>
      </c>
      <c r="C14" s="4">
        <f t="shared" si="0"/>
        <v>50</v>
      </c>
      <c r="D14" s="44"/>
      <c r="E14" s="4">
        <f t="shared" si="1"/>
        <v>38.333333333333336</v>
      </c>
      <c r="F14" s="48"/>
      <c r="G14" s="8"/>
      <c r="H14" s="13"/>
      <c r="I14" s="13"/>
      <c r="J14" s="17"/>
      <c r="K14" s="17"/>
      <c r="L14" s="17"/>
      <c r="M14" s="17"/>
      <c r="N14" s="17">
        <v>3</v>
      </c>
      <c r="O14" s="17"/>
      <c r="P14" s="17"/>
      <c r="Q14" s="17"/>
      <c r="R14" s="17"/>
      <c r="S14" s="17"/>
      <c r="T14" s="17"/>
      <c r="U14" s="17"/>
      <c r="V14" s="17">
        <v>1</v>
      </c>
      <c r="W14" s="2"/>
    </row>
    <row r="15" spans="1:23" ht="15.75" x14ac:dyDescent="0.25">
      <c r="A15" s="54"/>
      <c r="B15" s="54"/>
      <c r="C15" s="54"/>
      <c r="D15" s="54"/>
      <c r="E15" s="54"/>
      <c r="F15" s="54"/>
      <c r="G15" s="8"/>
      <c r="H15" s="13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2"/>
    </row>
    <row r="16" spans="1:23" ht="31.5" x14ac:dyDescent="0.25">
      <c r="A16" s="54"/>
      <c r="B16" s="54"/>
      <c r="C16" s="54"/>
      <c r="D16" s="54"/>
      <c r="E16" s="54"/>
      <c r="F16" s="54"/>
      <c r="G16" s="77" t="s">
        <v>52</v>
      </c>
      <c r="H16" s="9">
        <f t="shared" ref="H16:V16" si="2">AVERAGE(H11:H15)</f>
        <v>3</v>
      </c>
      <c r="I16" s="9">
        <f t="shared" si="2"/>
        <v>2.5</v>
      </c>
      <c r="J16" s="9">
        <f t="shared" si="2"/>
        <v>3</v>
      </c>
      <c r="K16" s="9"/>
      <c r="L16" s="9"/>
      <c r="M16" s="9"/>
      <c r="N16" s="9">
        <f t="shared" si="2"/>
        <v>3</v>
      </c>
      <c r="O16" s="9"/>
      <c r="P16" s="9"/>
      <c r="Q16" s="9"/>
      <c r="R16" s="9"/>
      <c r="S16" s="9"/>
      <c r="T16" s="9">
        <f t="shared" si="2"/>
        <v>2</v>
      </c>
      <c r="U16" s="9">
        <f t="shared" si="2"/>
        <v>2</v>
      </c>
      <c r="V16" s="9">
        <f t="shared" si="2"/>
        <v>2.3333333333333335</v>
      </c>
      <c r="W16" s="2"/>
    </row>
    <row r="17" spans="1:23" ht="15.75" x14ac:dyDescent="0.25">
      <c r="A17" s="54"/>
      <c r="B17" s="54"/>
      <c r="C17" s="55"/>
      <c r="D17" s="55"/>
      <c r="E17" s="55"/>
      <c r="F17" s="55"/>
      <c r="G17" s="58" t="s">
        <v>29</v>
      </c>
      <c r="H17" s="228">
        <f>(87.5*H16)/100</f>
        <v>2.625</v>
      </c>
      <c r="I17" s="228">
        <f t="shared" ref="I17:N17" si="3">(87.5*I16)/100</f>
        <v>2.1875</v>
      </c>
      <c r="J17" s="228">
        <f t="shared" si="3"/>
        <v>2.625</v>
      </c>
      <c r="K17" s="228"/>
      <c r="L17" s="228"/>
      <c r="M17" s="228"/>
      <c r="N17" s="228">
        <f t="shared" si="3"/>
        <v>2.625</v>
      </c>
      <c r="O17" s="228"/>
      <c r="P17" s="228"/>
      <c r="Q17" s="228"/>
      <c r="R17" s="228"/>
      <c r="S17" s="228"/>
      <c r="T17" s="228">
        <f t="shared" ref="T17:V17" si="4">(87.5*T16)/100</f>
        <v>1.75</v>
      </c>
      <c r="U17" s="228">
        <f t="shared" si="4"/>
        <v>1.75</v>
      </c>
      <c r="V17" s="228">
        <f t="shared" si="4"/>
        <v>2.041666666666667</v>
      </c>
      <c r="W17" s="2"/>
    </row>
    <row r="100" spans="2:3" x14ac:dyDescent="0.25">
      <c r="B100" s="4">
        <v>35</v>
      </c>
      <c r="C100" s="4">
        <v>22</v>
      </c>
    </row>
    <row r="101" spans="2:3" x14ac:dyDescent="0.25">
      <c r="B101" s="4">
        <v>37</v>
      </c>
      <c r="C101" s="4">
        <v>46</v>
      </c>
    </row>
    <row r="102" spans="2:3" x14ac:dyDescent="0.25">
      <c r="B102" s="4">
        <v>38</v>
      </c>
      <c r="C102" s="4">
        <v>44</v>
      </c>
    </row>
    <row r="103" spans="2:3" x14ac:dyDescent="0.25">
      <c r="B103" s="4">
        <v>40</v>
      </c>
      <c r="C103" s="4">
        <v>46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70" zoomScaleNormal="70" workbookViewId="0">
      <selection activeCell="H17" sqref="H17:V17"/>
    </sheetView>
  </sheetViews>
  <sheetFormatPr defaultRowHeight="18" customHeight="1" x14ac:dyDescent="0.25"/>
  <cols>
    <col min="2" max="2" width="14" customWidth="1"/>
    <col min="5" max="5" width="25.140625" customWidth="1"/>
    <col min="7" max="7" width="22.42578125" customWidth="1"/>
    <col min="8" max="8" width="14.5703125" customWidth="1"/>
    <col min="10" max="10" width="5.5703125" customWidth="1"/>
  </cols>
  <sheetData>
    <row r="1" spans="1:23" ht="18" customHeight="1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customHeight="1" x14ac:dyDescent="0.25">
      <c r="A2" s="193" t="s">
        <v>0</v>
      </c>
      <c r="B2" s="193"/>
      <c r="C2" s="193"/>
      <c r="D2" s="193"/>
      <c r="E2" s="193"/>
      <c r="F2" s="15"/>
      <c r="G2" s="206" t="s">
        <v>33</v>
      </c>
      <c r="H2" s="207"/>
      <c r="I2" s="20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" customHeight="1" x14ac:dyDescent="0.25">
      <c r="A3" s="211" t="s">
        <v>89</v>
      </c>
      <c r="B3" s="211"/>
      <c r="C3" s="211"/>
      <c r="D3" s="211"/>
      <c r="E3" s="211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7.5" customHeight="1" x14ac:dyDescent="0.25">
      <c r="A4" s="185" t="s">
        <v>91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8" customHeight="1" x14ac:dyDescent="0.25">
      <c r="A5" s="189" t="s">
        <v>90</v>
      </c>
      <c r="B5" s="209"/>
      <c r="C5" s="209"/>
      <c r="D5" s="209"/>
      <c r="E5" s="210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8" customHeight="1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31.5" customHeight="1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ht="18" customHeight="1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8" customHeight="1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8" customHeight="1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7" t="s">
        <v>10</v>
      </c>
      <c r="K10" s="7" t="s">
        <v>11</v>
      </c>
      <c r="L10" s="7" t="s">
        <v>12</v>
      </c>
      <c r="M10" s="7" t="s">
        <v>13</v>
      </c>
      <c r="N10" s="7" t="s">
        <v>14</v>
      </c>
      <c r="O10" s="7" t="s">
        <v>15</v>
      </c>
      <c r="P10" s="7" t="s">
        <v>16</v>
      </c>
      <c r="Q10" s="7" t="s">
        <v>17</v>
      </c>
      <c r="R10" s="7" t="s">
        <v>18</v>
      </c>
      <c r="S10" s="7" t="s">
        <v>19</v>
      </c>
      <c r="T10" s="7" t="s">
        <v>20</v>
      </c>
      <c r="U10" s="7" t="s">
        <v>21</v>
      </c>
      <c r="V10" s="7" t="s">
        <v>22</v>
      </c>
      <c r="W10" s="2"/>
    </row>
    <row r="11" spans="1:23" ht="18" customHeight="1" x14ac:dyDescent="0.25">
      <c r="A11" s="3">
        <v>1</v>
      </c>
      <c r="B11" s="12">
        <v>190303140001</v>
      </c>
      <c r="C11" s="4">
        <f>B100*1.25</f>
        <v>46.25</v>
      </c>
      <c r="D11" s="44">
        <f>COUNTIF(C11:C14,"&gt;="&amp;D10)</f>
        <v>4</v>
      </c>
      <c r="E11" s="4">
        <f>C100/1.2</f>
        <v>48.333333333333336</v>
      </c>
      <c r="F11" s="45">
        <f>COUNTIF(E11:E14,"&gt;="&amp;F10)</f>
        <v>4</v>
      </c>
      <c r="G11" s="8" t="s">
        <v>24</v>
      </c>
      <c r="H11" s="177">
        <v>3</v>
      </c>
      <c r="I11" s="177">
        <v>2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>
        <v>2</v>
      </c>
      <c r="U11" s="177">
        <v>2</v>
      </c>
      <c r="V11" s="177">
        <v>3</v>
      </c>
      <c r="W11" s="2"/>
    </row>
    <row r="12" spans="1:23" ht="18" customHeight="1" x14ac:dyDescent="0.25">
      <c r="A12" s="3">
        <v>2</v>
      </c>
      <c r="B12" s="12">
        <v>190303140002</v>
      </c>
      <c r="C12" s="4">
        <f t="shared" ref="C12:C14" si="0">B101*1.25</f>
        <v>46.25</v>
      </c>
      <c r="D12" s="46">
        <f>(4/4)*100</f>
        <v>100</v>
      </c>
      <c r="E12" s="4">
        <f t="shared" ref="E12:E14" si="1">C101/1.2</f>
        <v>49.166666666666671</v>
      </c>
      <c r="F12" s="47">
        <f>(4/4)*100</f>
        <v>100</v>
      </c>
      <c r="G12" s="8" t="s">
        <v>26</v>
      </c>
      <c r="H12" s="178"/>
      <c r="I12" s="178">
        <v>3</v>
      </c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>
        <v>2</v>
      </c>
      <c r="U12" s="177">
        <v>2</v>
      </c>
      <c r="V12" s="177">
        <v>3</v>
      </c>
      <c r="W12" s="2"/>
    </row>
    <row r="13" spans="1:23" ht="18" customHeight="1" x14ac:dyDescent="0.25">
      <c r="A13" s="3">
        <v>3</v>
      </c>
      <c r="B13" s="12">
        <v>190303140003</v>
      </c>
      <c r="C13" s="4">
        <f t="shared" si="0"/>
        <v>46.25</v>
      </c>
      <c r="D13" s="44"/>
      <c r="E13" s="4">
        <f t="shared" si="1"/>
        <v>45</v>
      </c>
      <c r="F13" s="48"/>
      <c r="G13" s="8" t="s">
        <v>88</v>
      </c>
      <c r="H13" s="178"/>
      <c r="I13" s="178"/>
      <c r="J13" s="177">
        <v>3</v>
      </c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2"/>
    </row>
    <row r="14" spans="1:23" ht="18" customHeight="1" x14ac:dyDescent="0.25">
      <c r="A14" s="3">
        <v>4</v>
      </c>
      <c r="B14" s="12">
        <v>190303140004</v>
      </c>
      <c r="C14" s="4">
        <f t="shared" si="0"/>
        <v>47.5</v>
      </c>
      <c r="D14" s="44"/>
      <c r="E14" s="4">
        <f t="shared" si="1"/>
        <v>48.333333333333336</v>
      </c>
      <c r="F14" s="48"/>
      <c r="G14" s="8" t="s">
        <v>27</v>
      </c>
      <c r="H14" s="178"/>
      <c r="I14" s="178"/>
      <c r="J14" s="177"/>
      <c r="K14" s="177"/>
      <c r="L14" s="177"/>
      <c r="M14" s="177"/>
      <c r="N14" s="177">
        <v>3</v>
      </c>
      <c r="O14" s="177"/>
      <c r="P14" s="177"/>
      <c r="Q14" s="177"/>
      <c r="R14" s="177"/>
      <c r="S14" s="177"/>
      <c r="T14" s="177"/>
      <c r="U14" s="177"/>
      <c r="V14" s="177">
        <v>1</v>
      </c>
      <c r="W14" s="2"/>
    </row>
    <row r="15" spans="1:23" ht="18" customHeight="1" x14ac:dyDescent="0.25">
      <c r="A15" s="54"/>
      <c r="B15" s="54"/>
      <c r="C15" s="54"/>
      <c r="D15" s="54"/>
      <c r="E15" s="54"/>
      <c r="F15" s="54"/>
      <c r="G15" s="8"/>
      <c r="H15" s="178"/>
      <c r="I15" s="178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2"/>
    </row>
    <row r="16" spans="1:23" ht="30" customHeight="1" x14ac:dyDescent="0.25">
      <c r="A16" s="54"/>
      <c r="B16" s="54"/>
      <c r="C16" s="54"/>
      <c r="D16" s="54"/>
      <c r="E16" s="54"/>
      <c r="F16" s="54"/>
      <c r="G16" s="77" t="s">
        <v>52</v>
      </c>
      <c r="H16" s="180">
        <f t="shared" ref="H16:V16" si="2">AVERAGE(H11:H15)</f>
        <v>3</v>
      </c>
      <c r="I16" s="180">
        <f t="shared" si="2"/>
        <v>2.5</v>
      </c>
      <c r="J16" s="180">
        <f t="shared" si="2"/>
        <v>3</v>
      </c>
      <c r="K16" s="180"/>
      <c r="L16" s="180"/>
      <c r="M16" s="180"/>
      <c r="N16" s="180">
        <f t="shared" si="2"/>
        <v>3</v>
      </c>
      <c r="O16" s="180"/>
      <c r="P16" s="180"/>
      <c r="Q16" s="180"/>
      <c r="R16" s="180"/>
      <c r="S16" s="180"/>
      <c r="T16" s="180">
        <f t="shared" si="2"/>
        <v>2</v>
      </c>
      <c r="U16" s="180">
        <f t="shared" si="2"/>
        <v>2</v>
      </c>
      <c r="V16" s="180">
        <f t="shared" si="2"/>
        <v>2.3333333333333335</v>
      </c>
      <c r="W16" s="2"/>
    </row>
    <row r="17" spans="1:23" ht="18" customHeight="1" x14ac:dyDescent="0.25">
      <c r="A17" s="54"/>
      <c r="B17" s="54"/>
      <c r="C17" s="55"/>
      <c r="D17" s="55"/>
      <c r="E17" s="55"/>
      <c r="F17" s="55"/>
      <c r="G17" s="58" t="s">
        <v>29</v>
      </c>
      <c r="H17" s="232">
        <f>(100*H16)/100</f>
        <v>3</v>
      </c>
      <c r="I17" s="232">
        <f t="shared" ref="I17:V17" si="3">(100*I16)/100</f>
        <v>2.5</v>
      </c>
      <c r="J17" s="232">
        <f t="shared" si="3"/>
        <v>3</v>
      </c>
      <c r="K17" s="232"/>
      <c r="L17" s="232"/>
      <c r="M17" s="232"/>
      <c r="N17" s="232">
        <f t="shared" si="3"/>
        <v>3</v>
      </c>
      <c r="O17" s="232"/>
      <c r="P17" s="232"/>
      <c r="Q17" s="232"/>
      <c r="R17" s="232"/>
      <c r="S17" s="232"/>
      <c r="T17" s="232">
        <f t="shared" si="3"/>
        <v>2</v>
      </c>
      <c r="U17" s="232">
        <f t="shared" si="3"/>
        <v>2</v>
      </c>
      <c r="V17" s="232">
        <f t="shared" si="3"/>
        <v>2.3333333333333335</v>
      </c>
      <c r="W17" s="2"/>
    </row>
    <row r="100" spans="2:3" ht="18" customHeight="1" x14ac:dyDescent="0.25">
      <c r="B100" s="4">
        <v>37</v>
      </c>
      <c r="C100" s="4">
        <v>58</v>
      </c>
    </row>
    <row r="101" spans="2:3" ht="18" customHeight="1" x14ac:dyDescent="0.25">
      <c r="B101" s="4">
        <v>37</v>
      </c>
      <c r="C101" s="4">
        <v>59</v>
      </c>
    </row>
    <row r="102" spans="2:3" ht="18" customHeight="1" x14ac:dyDescent="0.25">
      <c r="B102" s="4">
        <v>37</v>
      </c>
      <c r="C102" s="4">
        <v>54</v>
      </c>
    </row>
    <row r="103" spans="2:3" ht="18" customHeight="1" x14ac:dyDescent="0.25">
      <c r="B103" s="4">
        <v>38</v>
      </c>
      <c r="C103" s="4">
        <v>58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zoomScale="60" zoomScaleNormal="60" workbookViewId="0">
      <selection activeCell="H17" sqref="H17:V17"/>
    </sheetView>
  </sheetViews>
  <sheetFormatPr defaultRowHeight="15" x14ac:dyDescent="0.25"/>
  <cols>
    <col min="1" max="1" width="7.5703125" customWidth="1"/>
    <col min="2" max="2" width="14" customWidth="1"/>
    <col min="5" max="5" width="22.28515625" customWidth="1"/>
    <col min="7" max="7" width="18.42578125" customWidth="1"/>
    <col min="8" max="8" width="14.5703125" customWidth="1"/>
    <col min="9" max="9" width="11" customWidth="1"/>
    <col min="10" max="10" width="5.5703125" customWidth="1"/>
  </cols>
  <sheetData>
    <row r="1" spans="1:23" x14ac:dyDescent="0.25">
      <c r="A1" s="189" t="s">
        <v>32</v>
      </c>
      <c r="B1" s="190"/>
      <c r="C1" s="190"/>
      <c r="D1" s="190"/>
      <c r="E1" s="191"/>
      <c r="F1" s="14"/>
      <c r="G1" s="192"/>
      <c r="H1" s="192"/>
      <c r="I1" s="192"/>
      <c r="J1" s="192"/>
      <c r="K1" s="192"/>
      <c r="L1" s="192"/>
      <c r="M1" s="19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93" t="s">
        <v>0</v>
      </c>
      <c r="B2" s="193"/>
      <c r="C2" s="193"/>
      <c r="D2" s="193"/>
      <c r="E2" s="193"/>
      <c r="F2" s="15"/>
      <c r="G2" s="206" t="s">
        <v>33</v>
      </c>
      <c r="H2" s="207"/>
      <c r="I2" s="20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75" x14ac:dyDescent="0.25">
      <c r="A3" s="204" t="s">
        <v>74</v>
      </c>
      <c r="B3" s="204"/>
      <c r="C3" s="204"/>
      <c r="D3" s="204"/>
      <c r="E3" s="204"/>
      <c r="F3" s="15"/>
      <c r="G3" s="186" t="s">
        <v>34</v>
      </c>
      <c r="H3" s="188"/>
      <c r="I3" s="34" t="s">
        <v>35</v>
      </c>
      <c r="J3" s="2"/>
      <c r="K3" s="19" t="s">
        <v>36</v>
      </c>
      <c r="L3" s="19" t="s">
        <v>37</v>
      </c>
      <c r="M3" s="2"/>
      <c r="N3" s="19" t="s">
        <v>38</v>
      </c>
      <c r="O3" s="184" t="s">
        <v>53</v>
      </c>
      <c r="P3" s="184"/>
      <c r="Q3" s="184"/>
      <c r="R3" s="184"/>
      <c r="S3" s="184"/>
      <c r="T3" s="184"/>
      <c r="U3" s="184"/>
      <c r="V3" s="184"/>
      <c r="W3" s="184"/>
    </row>
    <row r="4" spans="1:23" ht="33.75" customHeight="1" x14ac:dyDescent="0.25">
      <c r="A4" s="185" t="s">
        <v>93</v>
      </c>
      <c r="B4" s="185"/>
      <c r="C4" s="185"/>
      <c r="D4" s="185"/>
      <c r="E4" s="185"/>
      <c r="F4" s="15"/>
      <c r="G4" s="186" t="s">
        <v>39</v>
      </c>
      <c r="H4" s="188"/>
      <c r="I4" s="17"/>
      <c r="J4" s="2"/>
      <c r="K4" s="59" t="s">
        <v>40</v>
      </c>
      <c r="L4" s="59">
        <v>3</v>
      </c>
      <c r="M4" s="60"/>
      <c r="N4" s="61">
        <v>3</v>
      </c>
      <c r="O4" s="184"/>
      <c r="P4" s="184"/>
      <c r="Q4" s="184"/>
      <c r="R4" s="184"/>
      <c r="S4" s="184"/>
      <c r="T4" s="184"/>
      <c r="U4" s="184"/>
      <c r="V4" s="184"/>
      <c r="W4" s="184"/>
    </row>
    <row r="5" spans="1:23" ht="15.75" x14ac:dyDescent="0.25">
      <c r="A5" s="189" t="s">
        <v>92</v>
      </c>
      <c r="B5" s="209"/>
      <c r="C5" s="209"/>
      <c r="D5" s="209"/>
      <c r="E5" s="210"/>
      <c r="F5" s="15"/>
      <c r="G5" s="16" t="s">
        <v>42</v>
      </c>
      <c r="H5" s="23">
        <f>4/4*100</f>
        <v>100</v>
      </c>
      <c r="I5" s="17"/>
      <c r="J5" s="2"/>
      <c r="K5" s="62" t="s">
        <v>43</v>
      </c>
      <c r="L5" s="62">
        <v>2</v>
      </c>
      <c r="M5" s="60"/>
      <c r="N5" s="63">
        <v>2</v>
      </c>
      <c r="O5" s="184"/>
      <c r="P5" s="184"/>
      <c r="Q5" s="184"/>
      <c r="R5" s="184"/>
      <c r="S5" s="184"/>
      <c r="T5" s="184"/>
      <c r="U5" s="184"/>
      <c r="V5" s="184"/>
      <c r="W5" s="184"/>
    </row>
    <row r="6" spans="1:23" ht="15.75" x14ac:dyDescent="0.25">
      <c r="A6" s="3"/>
      <c r="B6" s="31" t="s">
        <v>1</v>
      </c>
      <c r="C6" s="76" t="s">
        <v>44</v>
      </c>
      <c r="D6" s="76" t="s">
        <v>45</v>
      </c>
      <c r="E6" s="76" t="s">
        <v>46</v>
      </c>
      <c r="F6" s="76" t="s">
        <v>45</v>
      </c>
      <c r="G6" s="16" t="s">
        <v>46</v>
      </c>
      <c r="H6" s="28">
        <f>4/4*100</f>
        <v>100</v>
      </c>
      <c r="I6" s="17"/>
      <c r="J6" s="2"/>
      <c r="K6" s="64" t="s">
        <v>47</v>
      </c>
      <c r="L6" s="64">
        <v>1</v>
      </c>
      <c r="M6" s="60"/>
      <c r="N6" s="65">
        <v>1</v>
      </c>
      <c r="O6" s="184"/>
      <c r="P6" s="184"/>
      <c r="Q6" s="184"/>
      <c r="R6" s="184"/>
      <c r="S6" s="184"/>
      <c r="T6" s="184"/>
      <c r="U6" s="184"/>
      <c r="V6" s="184"/>
      <c r="W6" s="184"/>
    </row>
    <row r="7" spans="1:23" ht="45" x14ac:dyDescent="0.25">
      <c r="A7" s="3"/>
      <c r="B7" s="31" t="s">
        <v>2</v>
      </c>
      <c r="C7" s="32" t="s">
        <v>3</v>
      </c>
      <c r="D7" s="32"/>
      <c r="E7" s="33" t="s">
        <v>3</v>
      </c>
      <c r="F7" s="33"/>
      <c r="G7" s="34" t="s">
        <v>48</v>
      </c>
      <c r="H7" s="35">
        <f>AVERAGE(H5:H6)</f>
        <v>100</v>
      </c>
      <c r="I7" s="75">
        <v>0.6</v>
      </c>
      <c r="J7" s="2"/>
      <c r="K7" s="66" t="s">
        <v>49</v>
      </c>
      <c r="L7" s="66">
        <v>0</v>
      </c>
      <c r="M7" s="60"/>
      <c r="N7" s="67"/>
      <c r="O7" s="184"/>
      <c r="P7" s="184"/>
      <c r="Q7" s="184"/>
      <c r="R7" s="184"/>
      <c r="S7" s="184"/>
      <c r="T7" s="184"/>
      <c r="U7" s="184"/>
      <c r="V7" s="184"/>
      <c r="W7" s="184"/>
    </row>
    <row r="8" spans="1:23" x14ac:dyDescent="0.25">
      <c r="A8" s="3"/>
      <c r="B8" s="31" t="s">
        <v>4</v>
      </c>
      <c r="C8" s="33" t="s">
        <v>5</v>
      </c>
      <c r="D8" s="33"/>
      <c r="E8" s="33" t="s">
        <v>6</v>
      </c>
      <c r="F8" s="33"/>
      <c r="G8" s="34" t="s">
        <v>50</v>
      </c>
      <c r="H8" s="16" t="s">
        <v>56</v>
      </c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3"/>
      <c r="B9" s="31" t="s">
        <v>7</v>
      </c>
      <c r="C9" s="33" t="s">
        <v>51</v>
      </c>
      <c r="D9" s="33"/>
      <c r="E9" s="33" t="s">
        <v>51</v>
      </c>
      <c r="F9" s="39"/>
      <c r="G9" s="3"/>
      <c r="H9" s="40"/>
      <c r="I9" s="4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31" t="s">
        <v>23</v>
      </c>
      <c r="C10" s="42">
        <v>50</v>
      </c>
      <c r="D10" s="41">
        <f>(0.55*50)</f>
        <v>27.500000000000004</v>
      </c>
      <c r="E10" s="42">
        <v>50</v>
      </c>
      <c r="F10" s="43">
        <f>0.55*50</f>
        <v>27.500000000000004</v>
      </c>
      <c r="G10" s="5"/>
      <c r="H10" s="6" t="s">
        <v>8</v>
      </c>
      <c r="I10" s="6" t="s">
        <v>9</v>
      </c>
      <c r="J10" s="8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18</v>
      </c>
      <c r="S10" s="8" t="s">
        <v>19</v>
      </c>
      <c r="T10" s="8" t="s">
        <v>20</v>
      </c>
      <c r="U10" s="8" t="s">
        <v>21</v>
      </c>
      <c r="V10" s="8" t="s">
        <v>22</v>
      </c>
      <c r="W10" s="2"/>
    </row>
    <row r="11" spans="1:23" ht="18.75" x14ac:dyDescent="0.25">
      <c r="A11" s="3">
        <v>1</v>
      </c>
      <c r="B11" s="12">
        <v>190303140001</v>
      </c>
      <c r="C11" s="4">
        <f>B100*1.25</f>
        <v>42.5</v>
      </c>
      <c r="D11" s="44">
        <f>COUNTIF(C11:C14,"&gt;="&amp;D10)</f>
        <v>4</v>
      </c>
      <c r="E11" s="4">
        <f>C100/1.2</f>
        <v>35</v>
      </c>
      <c r="F11" s="45">
        <f>COUNTIF(E11:E14,"&gt;="&amp;F10)</f>
        <v>4</v>
      </c>
      <c r="G11" s="8" t="s">
        <v>24</v>
      </c>
      <c r="H11" s="178">
        <v>3</v>
      </c>
      <c r="I11" s="178">
        <v>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>
        <v>2</v>
      </c>
      <c r="U11" s="178">
        <v>2</v>
      </c>
      <c r="V11" s="178">
        <v>3</v>
      </c>
      <c r="W11" s="2"/>
    </row>
    <row r="12" spans="1:23" ht="18.75" x14ac:dyDescent="0.25">
      <c r="A12" s="3">
        <v>2</v>
      </c>
      <c r="B12" s="12">
        <v>190303140002</v>
      </c>
      <c r="C12" s="4">
        <f t="shared" ref="C12:C14" si="0">B101*1.25</f>
        <v>41.25</v>
      </c>
      <c r="D12" s="46">
        <f>(4/4)*100</f>
        <v>100</v>
      </c>
      <c r="E12" s="4">
        <f t="shared" ref="E12:E14" si="1">C101/1.2</f>
        <v>30.833333333333336</v>
      </c>
      <c r="F12" s="47">
        <f>(4/4)*100</f>
        <v>100</v>
      </c>
      <c r="G12" s="8" t="s">
        <v>26</v>
      </c>
      <c r="H12" s="178"/>
      <c r="I12" s="178">
        <v>3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>
        <v>2</v>
      </c>
      <c r="U12" s="178">
        <v>2</v>
      </c>
      <c r="V12" s="178">
        <v>3</v>
      </c>
      <c r="W12" s="2"/>
    </row>
    <row r="13" spans="1:23" ht="18.75" x14ac:dyDescent="0.25">
      <c r="A13" s="3">
        <v>3</v>
      </c>
      <c r="B13" s="12">
        <v>190303140003</v>
      </c>
      <c r="C13" s="4">
        <f t="shared" si="0"/>
        <v>43.75</v>
      </c>
      <c r="D13" s="44"/>
      <c r="E13" s="4">
        <f t="shared" si="1"/>
        <v>31.666666666666668</v>
      </c>
      <c r="F13" s="48"/>
      <c r="G13" s="8" t="s">
        <v>88</v>
      </c>
      <c r="H13" s="178"/>
      <c r="I13" s="178"/>
      <c r="J13" s="178">
        <v>3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2"/>
    </row>
    <row r="14" spans="1:23" ht="18.75" x14ac:dyDescent="0.25">
      <c r="A14" s="3">
        <v>4</v>
      </c>
      <c r="B14" s="12">
        <v>190303140004</v>
      </c>
      <c r="C14" s="4">
        <f t="shared" si="0"/>
        <v>40</v>
      </c>
      <c r="D14" s="44"/>
      <c r="E14" s="4">
        <f t="shared" si="1"/>
        <v>28.333333333333336</v>
      </c>
      <c r="F14" s="48"/>
      <c r="G14" s="8" t="s">
        <v>27</v>
      </c>
      <c r="H14" s="178"/>
      <c r="I14" s="178"/>
      <c r="J14" s="178"/>
      <c r="K14" s="178"/>
      <c r="L14" s="178"/>
      <c r="M14" s="178"/>
      <c r="N14" s="178">
        <v>3</v>
      </c>
      <c r="O14" s="178"/>
      <c r="P14" s="178"/>
      <c r="Q14" s="178"/>
      <c r="R14" s="178"/>
      <c r="S14" s="178"/>
      <c r="T14" s="178"/>
      <c r="U14" s="178"/>
      <c r="V14" s="178">
        <v>1</v>
      </c>
      <c r="W14" s="2"/>
    </row>
    <row r="15" spans="1:23" ht="18.75" x14ac:dyDescent="0.25">
      <c r="A15" s="54"/>
      <c r="B15" s="54"/>
      <c r="C15" s="54"/>
      <c r="D15" s="54"/>
      <c r="E15" s="54"/>
      <c r="F15" s="54"/>
      <c r="G15" s="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2"/>
    </row>
    <row r="16" spans="1:23" ht="31.5" x14ac:dyDescent="0.25">
      <c r="A16" s="54"/>
      <c r="B16" s="54"/>
      <c r="C16" s="54"/>
      <c r="D16" s="54"/>
      <c r="E16" s="54"/>
      <c r="F16" s="54"/>
      <c r="G16" s="77" t="s">
        <v>52</v>
      </c>
      <c r="H16" s="179">
        <f t="shared" ref="H16:V16" si="2">AVERAGE(H11:H15)</f>
        <v>3</v>
      </c>
      <c r="I16" s="179">
        <f t="shared" si="2"/>
        <v>2.5</v>
      </c>
      <c r="J16" s="179">
        <f t="shared" si="2"/>
        <v>3</v>
      </c>
      <c r="K16" s="179"/>
      <c r="L16" s="179"/>
      <c r="M16" s="179"/>
      <c r="N16" s="179">
        <f t="shared" si="2"/>
        <v>3</v>
      </c>
      <c r="O16" s="179"/>
      <c r="P16" s="179"/>
      <c r="Q16" s="179"/>
      <c r="R16" s="179"/>
      <c r="S16" s="179"/>
      <c r="T16" s="179">
        <f t="shared" si="2"/>
        <v>2</v>
      </c>
      <c r="U16" s="179">
        <f t="shared" si="2"/>
        <v>2</v>
      </c>
      <c r="V16" s="179">
        <f t="shared" si="2"/>
        <v>2.3333333333333335</v>
      </c>
      <c r="W16" s="2"/>
    </row>
    <row r="17" spans="1:23" ht="18.75" x14ac:dyDescent="0.25">
      <c r="A17" s="54"/>
      <c r="B17" s="54"/>
      <c r="C17" s="55"/>
      <c r="D17" s="55"/>
      <c r="E17" s="55"/>
      <c r="F17" s="55"/>
      <c r="G17" s="58" t="s">
        <v>29</v>
      </c>
      <c r="H17" s="231">
        <f>(100*H16)/100</f>
        <v>3</v>
      </c>
      <c r="I17" s="231">
        <f t="shared" ref="I17:V17" si="3">(100*I16)/100</f>
        <v>2.5</v>
      </c>
      <c r="J17" s="231">
        <f t="shared" si="3"/>
        <v>3</v>
      </c>
      <c r="K17" s="231"/>
      <c r="L17" s="231"/>
      <c r="M17" s="231"/>
      <c r="N17" s="231">
        <f t="shared" si="3"/>
        <v>3</v>
      </c>
      <c r="O17" s="231"/>
      <c r="P17" s="231"/>
      <c r="Q17" s="231"/>
      <c r="R17" s="231"/>
      <c r="S17" s="231"/>
      <c r="T17" s="231">
        <f t="shared" si="3"/>
        <v>2</v>
      </c>
      <c r="U17" s="231">
        <f t="shared" si="3"/>
        <v>2</v>
      </c>
      <c r="V17" s="231">
        <f t="shared" si="3"/>
        <v>2.3333333333333335</v>
      </c>
      <c r="W17" s="2"/>
    </row>
    <row r="100" spans="2:3" x14ac:dyDescent="0.25">
      <c r="B100" s="4">
        <v>34</v>
      </c>
      <c r="C100" s="4">
        <v>42</v>
      </c>
    </row>
    <row r="101" spans="2:3" x14ac:dyDescent="0.25">
      <c r="B101" s="4">
        <v>33</v>
      </c>
      <c r="C101" s="4">
        <v>37</v>
      </c>
    </row>
    <row r="102" spans="2:3" x14ac:dyDescent="0.25">
      <c r="B102" s="4">
        <v>35</v>
      </c>
      <c r="C102" s="4">
        <v>38</v>
      </c>
    </row>
    <row r="103" spans="2:3" x14ac:dyDescent="0.25">
      <c r="B103" s="4">
        <v>32</v>
      </c>
      <c r="C103" s="4">
        <v>34</v>
      </c>
    </row>
  </sheetData>
  <mergeCells count="10">
    <mergeCell ref="O3:W7"/>
    <mergeCell ref="A4:E4"/>
    <mergeCell ref="G4:H4"/>
    <mergeCell ref="A5:E5"/>
    <mergeCell ref="A1:E1"/>
    <mergeCell ref="G1:M1"/>
    <mergeCell ref="A2:E2"/>
    <mergeCell ref="G2:I2"/>
    <mergeCell ref="A3:E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Computer Application to Power-S</vt:lpstr>
      <vt:lpstr>Non-Linear Control Systems</vt:lpstr>
      <vt:lpstr>Microcontrol App. with PLC</vt:lpstr>
      <vt:lpstr>SCADA- COMPATIBLE WITH ALL PLC</vt:lpstr>
      <vt:lpstr>Advance. Electrical and Automa</vt:lpstr>
      <vt:lpstr>Sensor and VFD interferance to</vt:lpstr>
      <vt:lpstr>Optimization tech in Power Sys</vt:lpstr>
      <vt:lpstr>Concept of Smart Grid Tech</vt:lpstr>
      <vt:lpstr>Digital Control System Applied</vt:lpstr>
      <vt:lpstr>Power system Dynamics and Stab</vt:lpstr>
      <vt:lpstr>DISTRIBUTED CONTROL SYSTEM-</vt:lpstr>
      <vt:lpstr>INDUSTRY INTERNSHIP &amp; PROJECT-I</vt:lpstr>
      <vt:lpstr>Power System Monitoring by HMI</vt:lpstr>
      <vt:lpstr>RESEARCHE METHODOLOGY &amp; IPR</vt:lpstr>
      <vt:lpstr>SCADA-COMPAT WTH FIX BRAND PLC</vt:lpstr>
      <vt:lpstr>INDUSTRY INTERN &amp; PROJECT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Sudhansu</cp:lastModifiedBy>
  <cp:revision>30</cp:revision>
  <dcterms:created xsi:type="dcterms:W3CDTF">2015-06-05T18:17:20Z</dcterms:created>
  <dcterms:modified xsi:type="dcterms:W3CDTF">2023-01-27T12:52:43Z</dcterms:modified>
  <dc:language>en-IN</dc:language>
</cp:coreProperties>
</file>