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CO-PO attainment all schools\BPharma\"/>
    </mc:Choice>
  </mc:AlternateContent>
  <bookViews>
    <workbookView xWindow="0" yWindow="0" windowWidth="19200" windowHeight="6470" activeTab="5"/>
  </bookViews>
  <sheets>
    <sheet name="BPHT1101" sheetId="2" r:id="rId1"/>
    <sheet name="BPHT1102" sheetId="5" r:id="rId2"/>
    <sheet name="BPHT1103" sheetId="4" r:id="rId3"/>
    <sheet name="BPHT1104" sheetId="3" r:id="rId4"/>
    <sheet name="BPHT1105" sheetId="1" r:id="rId5"/>
    <sheet name="BPHT1106" sheetId="6" r:id="rId6"/>
    <sheet name="BPHT1107" sheetId="7" r:id="rId7"/>
    <sheet name="BPHL1101" sheetId="8" r:id="rId8"/>
    <sheet name="BPHL1102" sheetId="9" r:id="rId9"/>
    <sheet name="BPHL1103" sheetId="10" r:id="rId10"/>
    <sheet name="BPHL1104" sheetId="11" r:id="rId11"/>
    <sheet name="BPHL1105" sheetId="12" r:id="rId12"/>
    <sheet name="BPHL1106" sheetId="13" r:id="rId13"/>
    <sheet name="BPHT1201" sheetId="14" r:id="rId14"/>
    <sheet name="BPHT1202" sheetId="15" r:id="rId15"/>
    <sheet name="BPHT1203" sheetId="16" r:id="rId16"/>
    <sheet name="BPHT1204" sheetId="17" r:id="rId17"/>
    <sheet name="BPHT1205" sheetId="18" r:id="rId18"/>
    <sheet name="BPHT1206" sheetId="19" r:id="rId19"/>
    <sheet name="BPHT1207" sheetId="20" r:id="rId20"/>
    <sheet name="BPHL1202" sheetId="22" r:id="rId21"/>
    <sheet name="BPHL1203" sheetId="21" r:id="rId22"/>
    <sheet name="BPHL1204" sheetId="23" r:id="rId23"/>
    <sheet name="BPHT2101" sheetId="24" r:id="rId24"/>
    <sheet name="BPHT2102" sheetId="25" r:id="rId25"/>
    <sheet name="BPHT1213" sheetId="26" r:id="rId26"/>
    <sheet name="BPHT2104" sheetId="27" r:id="rId27"/>
    <sheet name="BPHL2101" sheetId="28" r:id="rId28"/>
    <sheet name="BPHL2102" sheetId="29" r:id="rId29"/>
    <sheet name="BPHL2103" sheetId="30" r:id="rId30"/>
    <sheet name="BPHL2104" sheetId="31" r:id="rId31"/>
    <sheet name="BPHT2201" sheetId="32" r:id="rId32"/>
    <sheet name="BPHT2202" sheetId="33" r:id="rId33"/>
    <sheet name="BPHT2203" sheetId="34" r:id="rId34"/>
    <sheet name="BPHT2204" sheetId="35" r:id="rId35"/>
    <sheet name="BPHT2205" sheetId="36" r:id="rId36"/>
    <sheet name="BPHL2201" sheetId="37" r:id="rId37"/>
    <sheet name="BPHL2202" sheetId="38" r:id="rId38"/>
    <sheet name="BPHL2203" sheetId="39" r:id="rId39"/>
    <sheet name="BPHL2204" sheetId="40" r:id="rId40"/>
    <sheet name="BPHT3101" sheetId="41" r:id="rId41"/>
    <sheet name="BPHT3102" sheetId="42" r:id="rId42"/>
    <sheet name="BPHT3103" sheetId="43" r:id="rId43"/>
    <sheet name="BPHT3104" sheetId="44" r:id="rId44"/>
    <sheet name="BPHT3105" sheetId="45" r:id="rId45"/>
    <sheet name="BPHL3101" sheetId="46" r:id="rId46"/>
    <sheet name="BPHL3102" sheetId="47" r:id="rId47"/>
    <sheet name="BPHL3103" sheetId="48" r:id="rId48"/>
    <sheet name="BPHT3201" sheetId="49" r:id="rId49"/>
    <sheet name="BPHT3202" sheetId="50" r:id="rId50"/>
    <sheet name="BPHT3203" sheetId="51" r:id="rId51"/>
    <sheet name="BPHT3204" sheetId="52" r:id="rId52"/>
    <sheet name="BPHT3205" sheetId="53" r:id="rId53"/>
    <sheet name="BPHT3206" sheetId="54" r:id="rId54"/>
    <sheet name="BPHL3201" sheetId="55" r:id="rId55"/>
    <sheet name="BPHL3202" sheetId="56" r:id="rId56"/>
    <sheet name="BPHL3203" sheetId="57" r:id="rId57"/>
    <sheet name="BPHT4101" sheetId="58" r:id="rId58"/>
    <sheet name="BPHT4102" sheetId="59" r:id="rId59"/>
    <sheet name="BPHT4103" sheetId="60" r:id="rId60"/>
    <sheet name="BPHT4104" sheetId="61" r:id="rId61"/>
    <sheet name="BPHL4101" sheetId="62" r:id="rId62"/>
    <sheet name="BPHL4102" sheetId="63" r:id="rId63"/>
    <sheet name="BPHT4201" sheetId="64" r:id="rId64"/>
    <sheet name="BPHT4202" sheetId="65" r:id="rId65"/>
    <sheet name="BPHT4203" sheetId="66" r:id="rId66"/>
    <sheet name="BPHT4204" sheetId="67" r:id="rId67"/>
    <sheet name="BPHP4201" sheetId="68" r:id="rId68"/>
  </sheets>
  <externalReferences>
    <externalReference r:id="rId69"/>
    <externalReference r:id="rId70"/>
    <externalReference r:id="rId71"/>
    <externalReference r:id="rId72"/>
    <externalReference r:id="rId73"/>
    <externalReference r:id="rId74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" i="6" l="1"/>
  <c r="H5" i="6"/>
  <c r="F12" i="6"/>
  <c r="D12" i="6"/>
  <c r="F10" i="6"/>
  <c r="D10" i="6"/>
  <c r="I16" i="63" l="1"/>
  <c r="Q16" i="63"/>
  <c r="T16" i="63"/>
  <c r="T17" i="63" s="1"/>
  <c r="V16" i="63"/>
  <c r="I17" i="63"/>
  <c r="Q17" i="63"/>
  <c r="V17" i="63"/>
  <c r="H17" i="63"/>
  <c r="H6" i="63"/>
  <c r="H5" i="63"/>
  <c r="F12" i="63"/>
  <c r="D12" i="63"/>
  <c r="G15" i="68"/>
  <c r="K15" i="68"/>
  <c r="R15" i="68"/>
  <c r="R16" i="68" s="1"/>
  <c r="T15" i="68"/>
  <c r="G16" i="68"/>
  <c r="K16" i="68"/>
  <c r="T16" i="68"/>
  <c r="F16" i="68"/>
  <c r="F5" i="68"/>
  <c r="F6" i="68" s="1"/>
  <c r="D11" i="68"/>
  <c r="D9" i="68"/>
  <c r="J16" i="58"/>
  <c r="T16" i="58"/>
  <c r="T17" i="58" s="1"/>
  <c r="V16" i="58"/>
  <c r="V17" i="58" s="1"/>
  <c r="J17" i="58"/>
  <c r="H17" i="58"/>
  <c r="H16" i="58"/>
  <c r="H6" i="58"/>
  <c r="H5" i="58"/>
  <c r="D12" i="58"/>
  <c r="F12" i="58"/>
  <c r="B69" i="58"/>
  <c r="I16" i="17"/>
  <c r="R16" i="17"/>
  <c r="T16" i="17"/>
  <c r="T17" i="17" s="1"/>
  <c r="I17" i="17"/>
  <c r="R17" i="17"/>
  <c r="H17" i="17"/>
  <c r="H6" i="17"/>
  <c r="H5" i="17"/>
  <c r="F12" i="17"/>
  <c r="D12" i="17"/>
  <c r="H16" i="17"/>
  <c r="F11" i="17"/>
  <c r="D11" i="17"/>
  <c r="F10" i="17"/>
  <c r="D10" i="17"/>
  <c r="H7" i="17"/>
  <c r="T16" i="45"/>
  <c r="T17" i="45"/>
  <c r="T16" i="44"/>
  <c r="T17" i="44"/>
  <c r="T16" i="39"/>
  <c r="T17" i="39"/>
  <c r="T16" i="37"/>
  <c r="T17" i="37"/>
  <c r="T16" i="36"/>
  <c r="V16" i="36"/>
  <c r="V17" i="36" s="1"/>
  <c r="T17" i="36"/>
  <c r="T16" i="34"/>
  <c r="T17" i="34"/>
  <c r="H17" i="12"/>
  <c r="I17" i="12"/>
  <c r="N17" i="12"/>
  <c r="P17" i="12"/>
  <c r="T17" i="12"/>
  <c r="U17" i="12"/>
  <c r="F15" i="68"/>
  <c r="D10" i="68"/>
  <c r="J16" i="67"/>
  <c r="O16" i="67"/>
  <c r="O17" i="67" s="1"/>
  <c r="V16" i="67"/>
  <c r="V17" i="67" s="1"/>
  <c r="J17" i="67"/>
  <c r="H17" i="67"/>
  <c r="H6" i="67"/>
  <c r="H5" i="67"/>
  <c r="F12" i="67"/>
  <c r="D12" i="67"/>
  <c r="H16" i="67"/>
  <c r="F10" i="67"/>
  <c r="F11" i="67" s="1"/>
  <c r="D10" i="67"/>
  <c r="D11" i="67" s="1"/>
  <c r="H7" i="67"/>
  <c r="I16" i="66"/>
  <c r="K16" i="66"/>
  <c r="K17" i="66" s="1"/>
  <c r="L16" i="66"/>
  <c r="L17" i="66" s="1"/>
  <c r="M16" i="66"/>
  <c r="M17" i="66" s="1"/>
  <c r="P16" i="66"/>
  <c r="P17" i="66" s="1"/>
  <c r="U16" i="66"/>
  <c r="U17" i="66" s="1"/>
  <c r="I17" i="66"/>
  <c r="H17" i="66"/>
  <c r="H6" i="66"/>
  <c r="H5" i="66"/>
  <c r="F12" i="66"/>
  <c r="D12" i="66"/>
  <c r="H16" i="66"/>
  <c r="F10" i="66"/>
  <c r="F11" i="66" s="1"/>
  <c r="D10" i="66"/>
  <c r="D11" i="66" s="1"/>
  <c r="H7" i="66"/>
  <c r="I16" i="65"/>
  <c r="M16" i="65"/>
  <c r="M17" i="65" s="1"/>
  <c r="V16" i="65"/>
  <c r="V17" i="65" s="1"/>
  <c r="I17" i="65"/>
  <c r="H17" i="65"/>
  <c r="H6" i="65"/>
  <c r="H5" i="65"/>
  <c r="F12" i="65"/>
  <c r="D12" i="65"/>
  <c r="H16" i="65"/>
  <c r="F10" i="65"/>
  <c r="F11" i="65" s="1"/>
  <c r="D10" i="65"/>
  <c r="D11" i="65" s="1"/>
  <c r="H7" i="65"/>
  <c r="I16" i="64"/>
  <c r="T16" i="64"/>
  <c r="T17" i="64" s="1"/>
  <c r="I17" i="64"/>
  <c r="H17" i="64"/>
  <c r="H6" i="64"/>
  <c r="H5" i="64"/>
  <c r="F12" i="64"/>
  <c r="H16" i="64"/>
  <c r="D12" i="64"/>
  <c r="F10" i="64"/>
  <c r="F11" i="64" s="1"/>
  <c r="D10" i="64"/>
  <c r="D11" i="64" s="1"/>
  <c r="H7" i="64"/>
  <c r="H16" i="63"/>
  <c r="F10" i="63"/>
  <c r="F11" i="63" s="1"/>
  <c r="D10" i="63"/>
  <c r="D11" i="63" s="1"/>
  <c r="H7" i="63"/>
  <c r="I16" i="62"/>
  <c r="L16" i="62"/>
  <c r="L17" i="62" s="1"/>
  <c r="Q16" i="62"/>
  <c r="T16" i="62"/>
  <c r="T17" i="62" s="1"/>
  <c r="V16" i="62"/>
  <c r="V17" i="62" s="1"/>
  <c r="I17" i="62"/>
  <c r="Q17" i="62"/>
  <c r="H17" i="62"/>
  <c r="H6" i="62"/>
  <c r="H5" i="62"/>
  <c r="F12" i="62"/>
  <c r="D12" i="62"/>
  <c r="B70" i="62"/>
  <c r="B69" i="62"/>
  <c r="B68" i="62"/>
  <c r="B67" i="62"/>
  <c r="B66" i="62"/>
  <c r="B65" i="62"/>
  <c r="B64" i="62"/>
  <c r="B63" i="62"/>
  <c r="B62" i="62"/>
  <c r="B61" i="62"/>
  <c r="B60" i="62"/>
  <c r="B59" i="62"/>
  <c r="B58" i="62"/>
  <c r="B57" i="62"/>
  <c r="B56" i="62"/>
  <c r="B55" i="62"/>
  <c r="B54" i="62"/>
  <c r="B53" i="62"/>
  <c r="B52" i="62"/>
  <c r="B51" i="62"/>
  <c r="B50" i="62"/>
  <c r="B49" i="62"/>
  <c r="B48" i="62"/>
  <c r="B47" i="62"/>
  <c r="B46" i="62"/>
  <c r="B45" i="62"/>
  <c r="B44" i="62"/>
  <c r="B43" i="62"/>
  <c r="B42" i="62"/>
  <c r="B41" i="62"/>
  <c r="B40" i="62"/>
  <c r="B39" i="62"/>
  <c r="B38" i="62"/>
  <c r="B37" i="62"/>
  <c r="B36" i="62"/>
  <c r="B35" i="62"/>
  <c r="B34" i="62"/>
  <c r="B33" i="62"/>
  <c r="B32" i="62"/>
  <c r="B31" i="62"/>
  <c r="B30" i="62"/>
  <c r="B29" i="62"/>
  <c r="B28" i="62"/>
  <c r="B27" i="62"/>
  <c r="B26" i="62"/>
  <c r="B25" i="62"/>
  <c r="B24" i="62"/>
  <c r="B23" i="62"/>
  <c r="B22" i="62"/>
  <c r="B21" i="62"/>
  <c r="B20" i="62"/>
  <c r="B19" i="62"/>
  <c r="B18" i="62"/>
  <c r="B17" i="62"/>
  <c r="B16" i="62"/>
  <c r="B15" i="62"/>
  <c r="B14" i="62"/>
  <c r="B13" i="62"/>
  <c r="B12" i="62"/>
  <c r="B11" i="62"/>
  <c r="H16" i="62"/>
  <c r="F11" i="62"/>
  <c r="F10" i="62"/>
  <c r="D10" i="62"/>
  <c r="D11" i="62" s="1"/>
  <c r="H7" i="62"/>
  <c r="I16" i="61"/>
  <c r="Q16" i="61"/>
  <c r="T16" i="61"/>
  <c r="T17" i="61" s="1"/>
  <c r="V16" i="61"/>
  <c r="V17" i="61" s="1"/>
  <c r="I17" i="61"/>
  <c r="Q17" i="61"/>
  <c r="H6" i="61"/>
  <c r="H5" i="61"/>
  <c r="F12" i="61"/>
  <c r="D12" i="61"/>
  <c r="H16" i="61"/>
  <c r="H17" i="61" s="1"/>
  <c r="F10" i="61"/>
  <c r="F11" i="61" s="1"/>
  <c r="D10" i="61"/>
  <c r="D11" i="61" s="1"/>
  <c r="H7" i="61"/>
  <c r="I27" i="60"/>
  <c r="J27" i="60"/>
  <c r="L27" i="60"/>
  <c r="L28" i="60" s="1"/>
  <c r="V27" i="60"/>
  <c r="V28" i="60" s="1"/>
  <c r="I28" i="60"/>
  <c r="J28" i="60"/>
  <c r="H28" i="60"/>
  <c r="H17" i="60"/>
  <c r="F23" i="60"/>
  <c r="H27" i="60"/>
  <c r="D23" i="60"/>
  <c r="F22" i="60"/>
  <c r="D22" i="60"/>
  <c r="F21" i="60"/>
  <c r="D21" i="60"/>
  <c r="H16" i="60"/>
  <c r="H18" i="60" s="1"/>
  <c r="I16" i="59"/>
  <c r="J16" i="59"/>
  <c r="K16" i="59"/>
  <c r="K17" i="59" s="1"/>
  <c r="T16" i="59"/>
  <c r="T17" i="59" s="1"/>
  <c r="V16" i="59"/>
  <c r="V17" i="59" s="1"/>
  <c r="I17" i="59"/>
  <c r="J17" i="59"/>
  <c r="H17" i="59"/>
  <c r="H7" i="59"/>
  <c r="H6" i="59"/>
  <c r="H5" i="59"/>
  <c r="F12" i="59"/>
  <c r="D12" i="59"/>
  <c r="H16" i="59"/>
  <c r="F10" i="59"/>
  <c r="F11" i="59" s="1"/>
  <c r="D10" i="59"/>
  <c r="D11" i="59" s="1"/>
  <c r="B74" i="58"/>
  <c r="B73" i="58"/>
  <c r="B72" i="58"/>
  <c r="B71" i="58"/>
  <c r="B70" i="58"/>
  <c r="F10" i="58"/>
  <c r="F11" i="58" s="1"/>
  <c r="D10" i="58"/>
  <c r="D11" i="58" s="1"/>
  <c r="I16" i="57"/>
  <c r="L16" i="57"/>
  <c r="L17" i="57" s="1"/>
  <c r="Q16" i="57"/>
  <c r="T16" i="57"/>
  <c r="T17" i="57" s="1"/>
  <c r="V16" i="57"/>
  <c r="V17" i="57" s="1"/>
  <c r="I17" i="57"/>
  <c r="Q17" i="57"/>
  <c r="H17" i="57"/>
  <c r="H6" i="57"/>
  <c r="H5" i="57"/>
  <c r="F12" i="57"/>
  <c r="D12" i="57"/>
  <c r="B76" i="57"/>
  <c r="B75" i="57"/>
  <c r="B74" i="57"/>
  <c r="B73" i="57"/>
  <c r="B72" i="57"/>
  <c r="B71" i="57"/>
  <c r="B70" i="57"/>
  <c r="B69" i="57"/>
  <c r="B68" i="57"/>
  <c r="B67" i="57"/>
  <c r="B66" i="57"/>
  <c r="B65" i="57"/>
  <c r="B64" i="57"/>
  <c r="B63" i="57"/>
  <c r="B62" i="57"/>
  <c r="B61" i="57"/>
  <c r="B60" i="57"/>
  <c r="B59" i="57"/>
  <c r="B58" i="57"/>
  <c r="B57" i="57"/>
  <c r="B56" i="57"/>
  <c r="B55" i="57"/>
  <c r="B54" i="57"/>
  <c r="B53" i="57"/>
  <c r="B52" i="57"/>
  <c r="B51" i="57"/>
  <c r="B50" i="57"/>
  <c r="B49" i="57"/>
  <c r="B48" i="57"/>
  <c r="B47" i="57"/>
  <c r="B46" i="57"/>
  <c r="B45" i="57"/>
  <c r="B44" i="57"/>
  <c r="B43" i="57"/>
  <c r="B42" i="57"/>
  <c r="B41" i="57"/>
  <c r="B40" i="57"/>
  <c r="B39" i="57"/>
  <c r="B38" i="57"/>
  <c r="B37" i="57"/>
  <c r="B36" i="57"/>
  <c r="B35" i="57"/>
  <c r="B34" i="57"/>
  <c r="B33" i="57"/>
  <c r="B32" i="57"/>
  <c r="B31" i="57"/>
  <c r="B30" i="57"/>
  <c r="B29" i="57"/>
  <c r="B28" i="57"/>
  <c r="B27" i="57"/>
  <c r="B26" i="57"/>
  <c r="B25" i="57"/>
  <c r="B24" i="57"/>
  <c r="B23" i="57"/>
  <c r="B22" i="57"/>
  <c r="B21" i="57"/>
  <c r="B20" i="57"/>
  <c r="B19" i="57"/>
  <c r="B18" i="57"/>
  <c r="B17" i="57"/>
  <c r="H16" i="57"/>
  <c r="B16" i="57"/>
  <c r="B15" i="57"/>
  <c r="B14" i="57"/>
  <c r="B13" i="57"/>
  <c r="B12" i="57"/>
  <c r="F11" i="57"/>
  <c r="D11" i="57"/>
  <c r="B11" i="57"/>
  <c r="F10" i="57"/>
  <c r="D10" i="57"/>
  <c r="H7" i="57"/>
  <c r="I16" i="56"/>
  <c r="R16" i="56"/>
  <c r="T16" i="56"/>
  <c r="T17" i="56" s="1"/>
  <c r="V16" i="56"/>
  <c r="V17" i="56" s="1"/>
  <c r="I17" i="56"/>
  <c r="R17" i="56"/>
  <c r="H17" i="56"/>
  <c r="H5" i="56"/>
  <c r="D12" i="56"/>
  <c r="H16" i="56"/>
  <c r="B76" i="56"/>
  <c r="B75" i="56"/>
  <c r="B74" i="56"/>
  <c r="B73" i="56"/>
  <c r="B72" i="56"/>
  <c r="B71" i="56"/>
  <c r="B70" i="56"/>
  <c r="B69" i="56"/>
  <c r="B68" i="56"/>
  <c r="B67" i="56"/>
  <c r="B66" i="56"/>
  <c r="B65" i="56"/>
  <c r="B64" i="56"/>
  <c r="B63" i="56"/>
  <c r="B62" i="56"/>
  <c r="B61" i="56"/>
  <c r="B60" i="56"/>
  <c r="B59" i="56"/>
  <c r="B58" i="56"/>
  <c r="B57" i="56"/>
  <c r="B56" i="56"/>
  <c r="B55" i="56"/>
  <c r="B54" i="56"/>
  <c r="B53" i="56"/>
  <c r="B52" i="56"/>
  <c r="B51" i="56"/>
  <c r="B50" i="56"/>
  <c r="B49" i="56"/>
  <c r="B48" i="56"/>
  <c r="B47" i="56"/>
  <c r="B46" i="56"/>
  <c r="B45" i="56"/>
  <c r="B44" i="56"/>
  <c r="B43" i="56"/>
  <c r="B42" i="56"/>
  <c r="B41" i="56"/>
  <c r="B40" i="56"/>
  <c r="B39" i="56"/>
  <c r="B38" i="56"/>
  <c r="B37" i="56"/>
  <c r="B36" i="56"/>
  <c r="B35" i="56"/>
  <c r="B34" i="56"/>
  <c r="B33" i="56"/>
  <c r="B32" i="56"/>
  <c r="B31" i="56"/>
  <c r="B30" i="56"/>
  <c r="B29" i="56"/>
  <c r="B28" i="56"/>
  <c r="B27" i="56"/>
  <c r="B26" i="56"/>
  <c r="B25" i="56"/>
  <c r="B24" i="56"/>
  <c r="B23" i="56"/>
  <c r="B22" i="56"/>
  <c r="B21" i="56"/>
  <c r="B20" i="56"/>
  <c r="B19" i="56"/>
  <c r="B18" i="56"/>
  <c r="B17" i="56"/>
  <c r="B16" i="56"/>
  <c r="B15" i="56"/>
  <c r="B14" i="56"/>
  <c r="B13" i="56"/>
  <c r="F12" i="56"/>
  <c r="B12" i="56"/>
  <c r="B11" i="56"/>
  <c r="F10" i="56"/>
  <c r="F11" i="56" s="1"/>
  <c r="D10" i="56"/>
  <c r="D11" i="56" s="1"/>
  <c r="H6" i="56"/>
  <c r="H7" i="56" s="1"/>
  <c r="R16" i="55"/>
  <c r="T16" i="55"/>
  <c r="T17" i="55" s="1"/>
  <c r="V16" i="55"/>
  <c r="V17" i="55" s="1"/>
  <c r="R17" i="55"/>
  <c r="H17" i="55"/>
  <c r="H6" i="55"/>
  <c r="H5" i="55"/>
  <c r="F12" i="55"/>
  <c r="D12" i="55"/>
  <c r="B76" i="55"/>
  <c r="B75" i="55"/>
  <c r="B74" i="55"/>
  <c r="B73" i="55"/>
  <c r="B72" i="55"/>
  <c r="B71" i="55"/>
  <c r="B70" i="55"/>
  <c r="B69" i="55"/>
  <c r="B68" i="55"/>
  <c r="B67" i="55"/>
  <c r="B66" i="55"/>
  <c r="B65" i="55"/>
  <c r="B64" i="55"/>
  <c r="B63" i="55"/>
  <c r="B62" i="55"/>
  <c r="B61" i="55"/>
  <c r="B60" i="55"/>
  <c r="B59" i="55"/>
  <c r="B58" i="55"/>
  <c r="B57" i="55"/>
  <c r="B56" i="55"/>
  <c r="B55" i="55"/>
  <c r="B54" i="55"/>
  <c r="B53" i="55"/>
  <c r="B52" i="55"/>
  <c r="B51" i="55"/>
  <c r="B50" i="55"/>
  <c r="B49" i="55"/>
  <c r="B48" i="55"/>
  <c r="B47" i="55"/>
  <c r="B46" i="55"/>
  <c r="B45" i="55"/>
  <c r="B44" i="55"/>
  <c r="B43" i="55"/>
  <c r="B42" i="55"/>
  <c r="B41" i="55"/>
  <c r="B40" i="55"/>
  <c r="B39" i="55"/>
  <c r="B38" i="55"/>
  <c r="B37" i="55"/>
  <c r="B36" i="55"/>
  <c r="B35" i="55"/>
  <c r="B34" i="55"/>
  <c r="B33" i="55"/>
  <c r="B32" i="55"/>
  <c r="B31" i="55"/>
  <c r="B30" i="55"/>
  <c r="B29" i="55"/>
  <c r="B28" i="55"/>
  <c r="B27" i="55"/>
  <c r="B26" i="55"/>
  <c r="B25" i="55"/>
  <c r="B24" i="55"/>
  <c r="B23" i="55"/>
  <c r="B22" i="55"/>
  <c r="B21" i="55"/>
  <c r="B20" i="55"/>
  <c r="B19" i="55"/>
  <c r="B18" i="55"/>
  <c r="B17" i="55"/>
  <c r="H16" i="55"/>
  <c r="B16" i="55"/>
  <c r="B15" i="55"/>
  <c r="B14" i="55"/>
  <c r="B13" i="55"/>
  <c r="B12" i="55"/>
  <c r="F11" i="55"/>
  <c r="D11" i="55"/>
  <c r="B11" i="55"/>
  <c r="F10" i="55"/>
  <c r="D10" i="55"/>
  <c r="H7" i="55"/>
  <c r="J16" i="54"/>
  <c r="T16" i="54"/>
  <c r="T17" i="54" s="1"/>
  <c r="V16" i="54"/>
  <c r="V17" i="54" s="1"/>
  <c r="J17" i="54"/>
  <c r="H17" i="54"/>
  <c r="H6" i="54"/>
  <c r="H5" i="54"/>
  <c r="F12" i="54"/>
  <c r="D12" i="54"/>
  <c r="B76" i="54"/>
  <c r="B75" i="54"/>
  <c r="B74" i="54"/>
  <c r="B73" i="54"/>
  <c r="B72" i="54"/>
  <c r="B71" i="54"/>
  <c r="B70" i="54"/>
  <c r="B69" i="54"/>
  <c r="B68" i="54"/>
  <c r="B67" i="54"/>
  <c r="B66" i="54"/>
  <c r="B65" i="54"/>
  <c r="B64" i="54"/>
  <c r="B63" i="54"/>
  <c r="B62" i="54"/>
  <c r="B61" i="54"/>
  <c r="B60" i="54"/>
  <c r="B59" i="54"/>
  <c r="B58" i="54"/>
  <c r="B57" i="54"/>
  <c r="B56" i="54"/>
  <c r="B55" i="54"/>
  <c r="B54" i="54"/>
  <c r="B53" i="54"/>
  <c r="B52" i="54"/>
  <c r="B51" i="54"/>
  <c r="B50" i="54"/>
  <c r="B49" i="54"/>
  <c r="B48" i="54"/>
  <c r="B47" i="54"/>
  <c r="B46" i="54"/>
  <c r="B45" i="54"/>
  <c r="B44" i="54"/>
  <c r="B43" i="54"/>
  <c r="B42" i="54"/>
  <c r="B41" i="54"/>
  <c r="B40" i="54"/>
  <c r="B39" i="54"/>
  <c r="B38" i="54"/>
  <c r="B37" i="54"/>
  <c r="B36" i="54"/>
  <c r="B35" i="54"/>
  <c r="B34" i="54"/>
  <c r="B33" i="54"/>
  <c r="B32" i="54"/>
  <c r="B31" i="54"/>
  <c r="B30" i="54"/>
  <c r="B29" i="54"/>
  <c r="B28" i="54"/>
  <c r="B27" i="54"/>
  <c r="B26" i="54"/>
  <c r="B25" i="54"/>
  <c r="B24" i="54"/>
  <c r="B23" i="54"/>
  <c r="B22" i="54"/>
  <c r="B21" i="54"/>
  <c r="B20" i="54"/>
  <c r="B19" i="54"/>
  <c r="B18" i="54"/>
  <c r="B17" i="54"/>
  <c r="H16" i="54"/>
  <c r="B16" i="54"/>
  <c r="B15" i="54"/>
  <c r="B14" i="54"/>
  <c r="B13" i="54"/>
  <c r="B12" i="54"/>
  <c r="F11" i="54"/>
  <c r="D11" i="54"/>
  <c r="B11" i="54"/>
  <c r="F10" i="54"/>
  <c r="D10" i="54"/>
  <c r="H7" i="54"/>
  <c r="I16" i="53"/>
  <c r="I17" i="53" s="1"/>
  <c r="J16" i="53"/>
  <c r="K16" i="53"/>
  <c r="T16" i="53"/>
  <c r="T17" i="53" s="1"/>
  <c r="J17" i="53"/>
  <c r="K17" i="53"/>
  <c r="H17" i="53"/>
  <c r="H6" i="53"/>
  <c r="H5" i="53"/>
  <c r="F12" i="53"/>
  <c r="B76" i="53"/>
  <c r="B75" i="53"/>
  <c r="B74" i="53"/>
  <c r="B73" i="53"/>
  <c r="B72" i="53"/>
  <c r="B71" i="53"/>
  <c r="B70" i="53"/>
  <c r="B69" i="53"/>
  <c r="B68" i="53"/>
  <c r="B67" i="53"/>
  <c r="B66" i="53"/>
  <c r="B65" i="53"/>
  <c r="B64" i="53"/>
  <c r="B63" i="53"/>
  <c r="B62" i="53"/>
  <c r="B61" i="53"/>
  <c r="B60" i="53"/>
  <c r="B59" i="53"/>
  <c r="B58" i="53"/>
  <c r="B57" i="53"/>
  <c r="B56" i="53"/>
  <c r="B55" i="53"/>
  <c r="B54" i="53"/>
  <c r="B53" i="53"/>
  <c r="B52" i="53"/>
  <c r="B51" i="53"/>
  <c r="B50" i="53"/>
  <c r="B49" i="53"/>
  <c r="B48" i="53"/>
  <c r="B47" i="53"/>
  <c r="B46" i="53"/>
  <c r="B45" i="53"/>
  <c r="B44" i="53"/>
  <c r="B43" i="53"/>
  <c r="B42" i="53"/>
  <c r="B41" i="53"/>
  <c r="B40" i="53"/>
  <c r="B39" i="53"/>
  <c r="B38" i="53"/>
  <c r="B37" i="53"/>
  <c r="B36" i="53"/>
  <c r="B35" i="53"/>
  <c r="B34" i="53"/>
  <c r="B33" i="53"/>
  <c r="B32" i="53"/>
  <c r="B31" i="53"/>
  <c r="B30" i="53"/>
  <c r="B29" i="53"/>
  <c r="B28" i="53"/>
  <c r="B27" i="53"/>
  <c r="B26" i="53"/>
  <c r="B25" i="53"/>
  <c r="B24" i="53"/>
  <c r="B23" i="53"/>
  <c r="B22" i="53"/>
  <c r="B21" i="53"/>
  <c r="B20" i="53"/>
  <c r="B19" i="53"/>
  <c r="B18" i="53"/>
  <c r="B17" i="53"/>
  <c r="H16" i="53"/>
  <c r="B16" i="53"/>
  <c r="B15" i="53"/>
  <c r="B14" i="53"/>
  <c r="B13" i="53"/>
  <c r="D12" i="53"/>
  <c r="B12" i="53"/>
  <c r="F11" i="53"/>
  <c r="D11" i="53"/>
  <c r="B11" i="53"/>
  <c r="F10" i="53"/>
  <c r="D10" i="53"/>
  <c r="H7" i="53"/>
  <c r="B76" i="52"/>
  <c r="B75" i="52"/>
  <c r="B74" i="52"/>
  <c r="B73" i="52"/>
  <c r="B72" i="52"/>
  <c r="B71" i="52"/>
  <c r="B70" i="52"/>
  <c r="B69" i="52"/>
  <c r="B68" i="52"/>
  <c r="B67" i="52"/>
  <c r="B66" i="52"/>
  <c r="B65" i="52"/>
  <c r="B64" i="52"/>
  <c r="B63" i="52"/>
  <c r="B62" i="52"/>
  <c r="B61" i="52"/>
  <c r="B60" i="52"/>
  <c r="B59" i="52"/>
  <c r="B58" i="52"/>
  <c r="B57" i="52"/>
  <c r="B56" i="52"/>
  <c r="B55" i="52"/>
  <c r="B54" i="52"/>
  <c r="B53" i="52"/>
  <c r="B52" i="52"/>
  <c r="B51" i="52"/>
  <c r="B50" i="52"/>
  <c r="B49" i="52"/>
  <c r="B48" i="52"/>
  <c r="B47" i="52"/>
  <c r="B46" i="52"/>
  <c r="B45" i="52"/>
  <c r="B44" i="52"/>
  <c r="B43" i="52"/>
  <c r="B42" i="52"/>
  <c r="B41" i="52"/>
  <c r="B40" i="52"/>
  <c r="B39" i="52"/>
  <c r="B38" i="52"/>
  <c r="B37" i="52"/>
  <c r="B36" i="52"/>
  <c r="B35" i="52"/>
  <c r="B34" i="52"/>
  <c r="B33" i="52"/>
  <c r="B32" i="52"/>
  <c r="B31" i="52"/>
  <c r="B30" i="52"/>
  <c r="B29" i="52"/>
  <c r="B28" i="52"/>
  <c r="B27" i="52"/>
  <c r="B26" i="52"/>
  <c r="B25" i="52"/>
  <c r="B24" i="52"/>
  <c r="B23" i="52"/>
  <c r="B22" i="52"/>
  <c r="B21" i="52"/>
  <c r="B20" i="52"/>
  <c r="B19" i="52"/>
  <c r="B18" i="52"/>
  <c r="B17" i="52"/>
  <c r="T16" i="52"/>
  <c r="T17" i="52" s="1"/>
  <c r="Q16" i="52"/>
  <c r="Q17" i="52" s="1"/>
  <c r="L16" i="52"/>
  <c r="L17" i="52" s="1"/>
  <c r="I16" i="52"/>
  <c r="I17" i="52" s="1"/>
  <c r="H16" i="52"/>
  <c r="H17" i="52" s="1"/>
  <c r="B16" i="52"/>
  <c r="B15" i="52"/>
  <c r="B14" i="52"/>
  <c r="B13" i="52"/>
  <c r="F12" i="52"/>
  <c r="D12" i="52"/>
  <c r="B12" i="52"/>
  <c r="B11" i="52"/>
  <c r="F10" i="52"/>
  <c r="F11" i="52" s="1"/>
  <c r="D10" i="52"/>
  <c r="D11" i="52" s="1"/>
  <c r="H7" i="52"/>
  <c r="H6" i="52"/>
  <c r="H5" i="52"/>
  <c r="I16" i="51"/>
  <c r="L16" i="51"/>
  <c r="Q16" i="51"/>
  <c r="T16" i="51"/>
  <c r="I17" i="51"/>
  <c r="L17" i="51"/>
  <c r="Q17" i="51"/>
  <c r="T17" i="51"/>
  <c r="H17" i="51"/>
  <c r="H6" i="51"/>
  <c r="F12" i="51"/>
  <c r="B76" i="51"/>
  <c r="B75" i="51"/>
  <c r="B74" i="51"/>
  <c r="B73" i="51"/>
  <c r="B72" i="51"/>
  <c r="B71" i="51"/>
  <c r="B70" i="51"/>
  <c r="B69" i="51"/>
  <c r="B68" i="51"/>
  <c r="B67" i="51"/>
  <c r="B66" i="51"/>
  <c r="B65" i="51"/>
  <c r="B64" i="51"/>
  <c r="B63" i="51"/>
  <c r="B62" i="51"/>
  <c r="B61" i="51"/>
  <c r="B60" i="51"/>
  <c r="B59" i="51"/>
  <c r="B58" i="51"/>
  <c r="B57" i="51"/>
  <c r="B56" i="51"/>
  <c r="B55" i="51"/>
  <c r="B54" i="51"/>
  <c r="B53" i="51"/>
  <c r="B52" i="51"/>
  <c r="B51" i="51"/>
  <c r="B50" i="51"/>
  <c r="B49" i="51"/>
  <c r="B48" i="51"/>
  <c r="B47" i="51"/>
  <c r="B46" i="51"/>
  <c r="B45" i="51"/>
  <c r="B44" i="51"/>
  <c r="B43" i="51"/>
  <c r="B42" i="51"/>
  <c r="B41" i="51"/>
  <c r="B40" i="51"/>
  <c r="B39" i="51"/>
  <c r="B38" i="51"/>
  <c r="B37" i="51"/>
  <c r="B36" i="51"/>
  <c r="B35" i="51"/>
  <c r="B34" i="51"/>
  <c r="B33" i="51"/>
  <c r="B32" i="51"/>
  <c r="B31" i="51"/>
  <c r="B30" i="51"/>
  <c r="B29" i="51"/>
  <c r="B28" i="51"/>
  <c r="B27" i="51"/>
  <c r="B26" i="51"/>
  <c r="B25" i="51"/>
  <c r="B24" i="51"/>
  <c r="B23" i="51"/>
  <c r="B22" i="51"/>
  <c r="B21" i="51"/>
  <c r="B20" i="51"/>
  <c r="B19" i="51"/>
  <c r="B18" i="51"/>
  <c r="B17" i="51"/>
  <c r="H16" i="51"/>
  <c r="B16" i="51"/>
  <c r="B15" i="51"/>
  <c r="B14" i="51"/>
  <c r="B13" i="51"/>
  <c r="D12" i="51"/>
  <c r="B12" i="51"/>
  <c r="F11" i="51"/>
  <c r="B11" i="51"/>
  <c r="F10" i="51"/>
  <c r="D10" i="51"/>
  <c r="D11" i="51" s="1"/>
  <c r="H5" i="51"/>
  <c r="H7" i="51" s="1"/>
  <c r="I16" i="50"/>
  <c r="R16" i="50"/>
  <c r="U16" i="50"/>
  <c r="V16" i="50"/>
  <c r="V17" i="50" s="1"/>
  <c r="I17" i="50"/>
  <c r="R17" i="50"/>
  <c r="U17" i="50"/>
  <c r="H17" i="50"/>
  <c r="H6" i="50"/>
  <c r="H5" i="50"/>
  <c r="F12" i="50"/>
  <c r="B76" i="50"/>
  <c r="B75" i="50"/>
  <c r="B74" i="50"/>
  <c r="B73" i="50"/>
  <c r="B72" i="50"/>
  <c r="B71" i="50"/>
  <c r="B70" i="50"/>
  <c r="B69" i="50"/>
  <c r="B68" i="50"/>
  <c r="B67" i="50"/>
  <c r="B66" i="50"/>
  <c r="B65" i="50"/>
  <c r="B64" i="50"/>
  <c r="B63" i="50"/>
  <c r="B62" i="50"/>
  <c r="B61" i="50"/>
  <c r="B60" i="50"/>
  <c r="B59" i="50"/>
  <c r="B58" i="50"/>
  <c r="B57" i="50"/>
  <c r="B56" i="50"/>
  <c r="B55" i="50"/>
  <c r="B54" i="50"/>
  <c r="B53" i="50"/>
  <c r="B52" i="50"/>
  <c r="B51" i="50"/>
  <c r="B50" i="50"/>
  <c r="B49" i="50"/>
  <c r="B48" i="50"/>
  <c r="B47" i="50"/>
  <c r="B46" i="50"/>
  <c r="B45" i="50"/>
  <c r="B44" i="50"/>
  <c r="B43" i="50"/>
  <c r="B42" i="50"/>
  <c r="B41" i="50"/>
  <c r="B40" i="50"/>
  <c r="B39" i="50"/>
  <c r="B38" i="50"/>
  <c r="B37" i="50"/>
  <c r="B36" i="50"/>
  <c r="B35" i="50"/>
  <c r="B34" i="50"/>
  <c r="B33" i="50"/>
  <c r="B32" i="50"/>
  <c r="B31" i="50"/>
  <c r="B30" i="50"/>
  <c r="B29" i="50"/>
  <c r="B28" i="50"/>
  <c r="B27" i="50"/>
  <c r="B26" i="50"/>
  <c r="B25" i="50"/>
  <c r="B24" i="50"/>
  <c r="B23" i="50"/>
  <c r="B22" i="50"/>
  <c r="B21" i="50"/>
  <c r="B20" i="50"/>
  <c r="B19" i="50"/>
  <c r="B18" i="50"/>
  <c r="B17" i="50"/>
  <c r="H16" i="50"/>
  <c r="B16" i="50"/>
  <c r="B15" i="50"/>
  <c r="B14" i="50"/>
  <c r="B13" i="50"/>
  <c r="D12" i="50"/>
  <c r="B12" i="50"/>
  <c r="F11" i="50"/>
  <c r="B11" i="50"/>
  <c r="F10" i="50"/>
  <c r="D10" i="50"/>
  <c r="D11" i="50" s="1"/>
  <c r="I16" i="49"/>
  <c r="I17" i="49" s="1"/>
  <c r="O16" i="49"/>
  <c r="O17" i="49" s="1"/>
  <c r="V16" i="49"/>
  <c r="V17" i="49" s="1"/>
  <c r="H6" i="49"/>
  <c r="H5" i="49"/>
  <c r="D12" i="49"/>
  <c r="B76" i="49"/>
  <c r="B75" i="49"/>
  <c r="B74" i="49"/>
  <c r="B73" i="49"/>
  <c r="B72" i="49"/>
  <c r="B71" i="49"/>
  <c r="B70" i="49"/>
  <c r="B69" i="49"/>
  <c r="B68" i="49"/>
  <c r="B67" i="49"/>
  <c r="B66" i="49"/>
  <c r="B65" i="49"/>
  <c r="B64" i="49"/>
  <c r="B63" i="49"/>
  <c r="B62" i="49"/>
  <c r="B61" i="49"/>
  <c r="B60" i="49"/>
  <c r="B59" i="49"/>
  <c r="B58" i="49"/>
  <c r="B57" i="49"/>
  <c r="B56" i="49"/>
  <c r="B55" i="49"/>
  <c r="B54" i="49"/>
  <c r="B53" i="49"/>
  <c r="B52" i="49"/>
  <c r="B51" i="49"/>
  <c r="B50" i="49"/>
  <c r="B49" i="49"/>
  <c r="B48" i="49"/>
  <c r="B47" i="49"/>
  <c r="B46" i="49"/>
  <c r="B45" i="49"/>
  <c r="B44" i="49"/>
  <c r="B43" i="49"/>
  <c r="B42" i="49"/>
  <c r="B41" i="49"/>
  <c r="B40" i="49"/>
  <c r="B39" i="49"/>
  <c r="B38" i="49"/>
  <c r="B37" i="49"/>
  <c r="B36" i="49"/>
  <c r="B35" i="49"/>
  <c r="B34" i="49"/>
  <c r="B33" i="49"/>
  <c r="B32" i="49"/>
  <c r="B31" i="49"/>
  <c r="B30" i="49"/>
  <c r="B29" i="49"/>
  <c r="B28" i="49"/>
  <c r="B27" i="49"/>
  <c r="B26" i="49"/>
  <c r="B25" i="49"/>
  <c r="B24" i="49"/>
  <c r="B23" i="49"/>
  <c r="B22" i="49"/>
  <c r="B21" i="49"/>
  <c r="B20" i="49"/>
  <c r="B19" i="49"/>
  <c r="B18" i="49"/>
  <c r="B17" i="49"/>
  <c r="H16" i="49"/>
  <c r="H17" i="49" s="1"/>
  <c r="B16" i="49"/>
  <c r="B15" i="49"/>
  <c r="B14" i="49"/>
  <c r="B13" i="49"/>
  <c r="F12" i="49"/>
  <c r="B12" i="49"/>
  <c r="B11" i="49"/>
  <c r="F10" i="49"/>
  <c r="F11" i="49" s="1"/>
  <c r="D10" i="49"/>
  <c r="D11" i="49" s="1"/>
  <c r="H7" i="49"/>
  <c r="Q16" i="48"/>
  <c r="R16" i="48"/>
  <c r="U16" i="48"/>
  <c r="V16" i="48"/>
  <c r="Q17" i="48"/>
  <c r="R17" i="48"/>
  <c r="U17" i="48"/>
  <c r="V17" i="48"/>
  <c r="H17" i="48"/>
  <c r="H5" i="48"/>
  <c r="D12" i="48"/>
  <c r="B76" i="48"/>
  <c r="B75" i="48"/>
  <c r="B74" i="48"/>
  <c r="B73" i="48"/>
  <c r="B72" i="48"/>
  <c r="B71" i="48"/>
  <c r="B70" i="48"/>
  <c r="B69" i="48"/>
  <c r="B68" i="48"/>
  <c r="B67" i="48"/>
  <c r="B66" i="48"/>
  <c r="B65" i="48"/>
  <c r="B64" i="48"/>
  <c r="B63" i="48"/>
  <c r="B62" i="48"/>
  <c r="B61" i="48"/>
  <c r="B60" i="48"/>
  <c r="B59" i="48"/>
  <c r="B58" i="48"/>
  <c r="B57" i="48"/>
  <c r="B56" i="48"/>
  <c r="B55" i="48"/>
  <c r="B54" i="48"/>
  <c r="B53" i="48"/>
  <c r="B52" i="48"/>
  <c r="B51" i="48"/>
  <c r="B50" i="48"/>
  <c r="B49" i="48"/>
  <c r="B48" i="48"/>
  <c r="B47" i="48"/>
  <c r="B46" i="48"/>
  <c r="B45" i="48"/>
  <c r="B44" i="48"/>
  <c r="B43" i="48"/>
  <c r="B42" i="48"/>
  <c r="B41" i="48"/>
  <c r="B40" i="48"/>
  <c r="B39" i="48"/>
  <c r="B38" i="48"/>
  <c r="B37" i="48"/>
  <c r="B36" i="48"/>
  <c r="B35" i="48"/>
  <c r="B34" i="48"/>
  <c r="B33" i="48"/>
  <c r="B32" i="48"/>
  <c r="B31" i="48"/>
  <c r="B30" i="48"/>
  <c r="B29" i="48"/>
  <c r="B28" i="48"/>
  <c r="B27" i="48"/>
  <c r="B26" i="48"/>
  <c r="B25" i="48"/>
  <c r="B24" i="48"/>
  <c r="B23" i="48"/>
  <c r="B22" i="48"/>
  <c r="B21" i="48"/>
  <c r="B20" i="48"/>
  <c r="B19" i="48"/>
  <c r="B18" i="48"/>
  <c r="B17" i="48"/>
  <c r="H16" i="48"/>
  <c r="B16" i="48"/>
  <c r="B15" i="48"/>
  <c r="B14" i="48"/>
  <c r="B13" i="48"/>
  <c r="F12" i="48"/>
  <c r="B12" i="48"/>
  <c r="F11" i="48"/>
  <c r="D11" i="48"/>
  <c r="B11" i="48"/>
  <c r="F10" i="48"/>
  <c r="D10" i="48"/>
  <c r="H7" i="48"/>
  <c r="Q16" i="47"/>
  <c r="R16" i="47"/>
  <c r="U16" i="47"/>
  <c r="V16" i="47"/>
  <c r="Q17" i="47"/>
  <c r="R17" i="47"/>
  <c r="U17" i="47"/>
  <c r="V17" i="47"/>
  <c r="H17" i="47"/>
  <c r="D12" i="47"/>
  <c r="B52" i="47"/>
  <c r="B76" i="47"/>
  <c r="B75" i="47"/>
  <c r="B74" i="47"/>
  <c r="B73" i="47"/>
  <c r="B72" i="47"/>
  <c r="B71" i="47"/>
  <c r="B70" i="47"/>
  <c r="B69" i="47"/>
  <c r="B68" i="47"/>
  <c r="B67" i="47"/>
  <c r="B66" i="47"/>
  <c r="B65" i="47"/>
  <c r="B64" i="47"/>
  <c r="B63" i="47"/>
  <c r="B62" i="47"/>
  <c r="B61" i="47"/>
  <c r="B60" i="47"/>
  <c r="B59" i="47"/>
  <c r="B58" i="47"/>
  <c r="B57" i="47"/>
  <c r="B56" i="47"/>
  <c r="B55" i="47"/>
  <c r="B54" i="47"/>
  <c r="B53" i="47"/>
  <c r="B51" i="47"/>
  <c r="B50" i="47"/>
  <c r="B49" i="47"/>
  <c r="B48" i="47"/>
  <c r="B47" i="47"/>
  <c r="B46" i="47"/>
  <c r="B45" i="47"/>
  <c r="B44" i="47"/>
  <c r="B43" i="47"/>
  <c r="B42" i="47"/>
  <c r="B41" i="47"/>
  <c r="B40" i="47"/>
  <c r="B39" i="47"/>
  <c r="B38" i="47"/>
  <c r="B37" i="47"/>
  <c r="B36" i="47"/>
  <c r="B35" i="47"/>
  <c r="B34" i="47"/>
  <c r="B33" i="47"/>
  <c r="B32" i="47"/>
  <c r="B31" i="47"/>
  <c r="B30" i="47"/>
  <c r="B29" i="47"/>
  <c r="B28" i="47"/>
  <c r="B27" i="47"/>
  <c r="B26" i="47"/>
  <c r="B25" i="47"/>
  <c r="B24" i="47"/>
  <c r="B23" i="47"/>
  <c r="B22" i="47"/>
  <c r="B21" i="47"/>
  <c r="B20" i="47"/>
  <c r="B19" i="47"/>
  <c r="B18" i="47"/>
  <c r="B17" i="47"/>
  <c r="H16" i="47"/>
  <c r="B16" i="47"/>
  <c r="B15" i="47"/>
  <c r="B14" i="47"/>
  <c r="B13" i="47"/>
  <c r="F12" i="47"/>
  <c r="B12" i="47"/>
  <c r="F11" i="47"/>
  <c r="B11" i="47"/>
  <c r="F10" i="47"/>
  <c r="D10" i="47"/>
  <c r="D11" i="47" s="1"/>
  <c r="H7" i="47"/>
  <c r="I16" i="46"/>
  <c r="I17" i="46" s="1"/>
  <c r="L16" i="46"/>
  <c r="L17" i="46" s="1"/>
  <c r="P16" i="46"/>
  <c r="P17" i="46" s="1"/>
  <c r="Q16" i="46"/>
  <c r="Q17" i="46" s="1"/>
  <c r="T16" i="46"/>
  <c r="T17" i="46"/>
  <c r="H17" i="46"/>
  <c r="F12" i="46"/>
  <c r="D12" i="46"/>
  <c r="B76" i="46"/>
  <c r="B75" i="46"/>
  <c r="B74" i="46"/>
  <c r="B73" i="46"/>
  <c r="B72" i="46"/>
  <c r="B71" i="46"/>
  <c r="B70" i="46"/>
  <c r="B69" i="46"/>
  <c r="B68" i="46"/>
  <c r="B67" i="46"/>
  <c r="B66" i="46"/>
  <c r="B65" i="46"/>
  <c r="B64" i="46"/>
  <c r="B63" i="46"/>
  <c r="B62" i="46"/>
  <c r="B61" i="46"/>
  <c r="B60" i="46"/>
  <c r="B59" i="46"/>
  <c r="B58" i="46"/>
  <c r="B57" i="46"/>
  <c r="B56" i="46"/>
  <c r="B55" i="46"/>
  <c r="B54" i="46"/>
  <c r="B53" i="46"/>
  <c r="B52" i="46"/>
  <c r="B51" i="46"/>
  <c r="B50" i="46"/>
  <c r="B49" i="46"/>
  <c r="B48" i="46"/>
  <c r="B47" i="46"/>
  <c r="B46" i="46"/>
  <c r="B45" i="46"/>
  <c r="B44" i="46"/>
  <c r="B43" i="46"/>
  <c r="B42" i="46"/>
  <c r="B41" i="46"/>
  <c r="B40" i="46"/>
  <c r="B39" i="46"/>
  <c r="B38" i="46"/>
  <c r="B37" i="46"/>
  <c r="B36" i="46"/>
  <c r="B35" i="46"/>
  <c r="B34" i="46"/>
  <c r="B33" i="46"/>
  <c r="B32" i="46"/>
  <c r="B31" i="46"/>
  <c r="B30" i="46"/>
  <c r="B29" i="46"/>
  <c r="B28" i="46"/>
  <c r="B27" i="46"/>
  <c r="B26" i="46"/>
  <c r="B25" i="46"/>
  <c r="B24" i="46"/>
  <c r="B23" i="46"/>
  <c r="B22" i="46"/>
  <c r="B21" i="46"/>
  <c r="B20" i="46"/>
  <c r="B19" i="46"/>
  <c r="B18" i="46"/>
  <c r="B17" i="46"/>
  <c r="H16" i="46"/>
  <c r="B16" i="46"/>
  <c r="B15" i="46"/>
  <c r="B14" i="46"/>
  <c r="B13" i="46"/>
  <c r="B12" i="46"/>
  <c r="F11" i="46"/>
  <c r="D11" i="46"/>
  <c r="B11" i="46"/>
  <c r="F10" i="46"/>
  <c r="D10" i="46"/>
  <c r="H7" i="46"/>
  <c r="O16" i="45"/>
  <c r="P16" i="45"/>
  <c r="O17" i="45"/>
  <c r="P17" i="45"/>
  <c r="H17" i="45"/>
  <c r="H6" i="45"/>
  <c r="H5" i="45"/>
  <c r="F12" i="45"/>
  <c r="B76" i="45"/>
  <c r="B75" i="45"/>
  <c r="B74" i="45"/>
  <c r="B73" i="45"/>
  <c r="B72" i="45"/>
  <c r="B71" i="45"/>
  <c r="B70" i="45"/>
  <c r="B69" i="45"/>
  <c r="B68" i="45"/>
  <c r="B67" i="45"/>
  <c r="B66" i="45"/>
  <c r="B65" i="45"/>
  <c r="B64" i="45"/>
  <c r="B63" i="45"/>
  <c r="B62" i="45"/>
  <c r="B61" i="45"/>
  <c r="B60" i="45"/>
  <c r="B59" i="45"/>
  <c r="B58" i="45"/>
  <c r="B57" i="45"/>
  <c r="B56" i="45"/>
  <c r="B55" i="45"/>
  <c r="B54" i="45"/>
  <c r="B53" i="45"/>
  <c r="B52" i="45"/>
  <c r="B51" i="45"/>
  <c r="B50" i="45"/>
  <c r="B49" i="45"/>
  <c r="B48" i="45"/>
  <c r="B47" i="45"/>
  <c r="B46" i="45"/>
  <c r="B45" i="45"/>
  <c r="B44" i="45"/>
  <c r="B43" i="45"/>
  <c r="B42" i="45"/>
  <c r="B41" i="45"/>
  <c r="B40" i="45"/>
  <c r="B39" i="45"/>
  <c r="B38" i="45"/>
  <c r="B37" i="45"/>
  <c r="B36" i="45"/>
  <c r="B35" i="45"/>
  <c r="B34" i="45"/>
  <c r="B33" i="45"/>
  <c r="B32" i="45"/>
  <c r="B31" i="45"/>
  <c r="B30" i="45"/>
  <c r="B29" i="45"/>
  <c r="B28" i="45"/>
  <c r="B27" i="45"/>
  <c r="B26" i="45"/>
  <c r="B25" i="45"/>
  <c r="B24" i="45"/>
  <c r="B23" i="45"/>
  <c r="B22" i="45"/>
  <c r="B21" i="45"/>
  <c r="B20" i="45"/>
  <c r="B19" i="45"/>
  <c r="B18" i="45"/>
  <c r="B17" i="45"/>
  <c r="H16" i="45"/>
  <c r="B16" i="45"/>
  <c r="B15" i="45"/>
  <c r="B14" i="45"/>
  <c r="B13" i="45"/>
  <c r="D12" i="45"/>
  <c r="B12" i="45"/>
  <c r="F11" i="45"/>
  <c r="D11" i="45"/>
  <c r="B11" i="45"/>
  <c r="F10" i="45"/>
  <c r="D10" i="45"/>
  <c r="H7" i="45"/>
  <c r="J16" i="44"/>
  <c r="J17" i="44" s="1"/>
  <c r="N16" i="44"/>
  <c r="N17" i="44" s="1"/>
  <c r="Q16" i="44"/>
  <c r="Q17" i="44" s="1"/>
  <c r="H17" i="44"/>
  <c r="H6" i="44"/>
  <c r="H5" i="44"/>
  <c r="F12" i="44"/>
  <c r="D12" i="44"/>
  <c r="B76" i="44"/>
  <c r="B75" i="44"/>
  <c r="B74" i="44"/>
  <c r="B73" i="44"/>
  <c r="B72" i="44"/>
  <c r="B71" i="44"/>
  <c r="B70" i="44"/>
  <c r="B69" i="44"/>
  <c r="B68" i="44"/>
  <c r="B67" i="44"/>
  <c r="B66" i="44"/>
  <c r="B65" i="44"/>
  <c r="B64" i="44"/>
  <c r="B63" i="44"/>
  <c r="B62" i="44"/>
  <c r="B61" i="44"/>
  <c r="B60" i="44"/>
  <c r="B59" i="44"/>
  <c r="B58" i="44"/>
  <c r="B57" i="44"/>
  <c r="B56" i="44"/>
  <c r="B55" i="44"/>
  <c r="B54" i="44"/>
  <c r="B53" i="44"/>
  <c r="B52" i="44"/>
  <c r="B51" i="44"/>
  <c r="B50" i="44"/>
  <c r="B49" i="44"/>
  <c r="B48" i="44"/>
  <c r="B47" i="44"/>
  <c r="B46" i="44"/>
  <c r="B45" i="44"/>
  <c r="B44" i="44"/>
  <c r="B43" i="44"/>
  <c r="B42" i="44"/>
  <c r="B41" i="44"/>
  <c r="B40" i="44"/>
  <c r="B39" i="44"/>
  <c r="B38" i="44"/>
  <c r="B37" i="44"/>
  <c r="B36" i="44"/>
  <c r="B35" i="44"/>
  <c r="B34" i="44"/>
  <c r="B33" i="44"/>
  <c r="B32" i="44"/>
  <c r="B31" i="44"/>
  <c r="B30" i="44"/>
  <c r="B29" i="44"/>
  <c r="B28" i="44"/>
  <c r="B27" i="44"/>
  <c r="B26" i="44"/>
  <c r="B25" i="44"/>
  <c r="B24" i="44"/>
  <c r="B23" i="44"/>
  <c r="B22" i="44"/>
  <c r="B21" i="44"/>
  <c r="B20" i="44"/>
  <c r="B19" i="44"/>
  <c r="B18" i="44"/>
  <c r="B17" i="44"/>
  <c r="H16" i="44"/>
  <c r="B16" i="44"/>
  <c r="B15" i="44"/>
  <c r="B14" i="44"/>
  <c r="B13" i="44"/>
  <c r="B12" i="44"/>
  <c r="F11" i="44"/>
  <c r="B11" i="44"/>
  <c r="F10" i="44"/>
  <c r="D10" i="44"/>
  <c r="D11" i="44" s="1"/>
  <c r="H7" i="44"/>
  <c r="I16" i="43"/>
  <c r="V16" i="43"/>
  <c r="V17" i="43" s="1"/>
  <c r="I17" i="43"/>
  <c r="H17" i="43"/>
  <c r="H6" i="43"/>
  <c r="H5" i="43"/>
  <c r="F12" i="43"/>
  <c r="D12" i="43"/>
  <c r="B76" i="43"/>
  <c r="B75" i="43"/>
  <c r="B74" i="43"/>
  <c r="B73" i="43"/>
  <c r="B72" i="43"/>
  <c r="B71" i="43"/>
  <c r="B70" i="43"/>
  <c r="B69" i="43"/>
  <c r="B68" i="43"/>
  <c r="B67" i="43"/>
  <c r="B66" i="43"/>
  <c r="B65" i="43"/>
  <c r="B64" i="43"/>
  <c r="B63" i="43"/>
  <c r="B62" i="43"/>
  <c r="B61" i="43"/>
  <c r="B60" i="43"/>
  <c r="B59" i="43"/>
  <c r="B58" i="43"/>
  <c r="B57" i="43"/>
  <c r="B56" i="43"/>
  <c r="B55" i="43"/>
  <c r="B54" i="43"/>
  <c r="B53" i="43"/>
  <c r="B52" i="43"/>
  <c r="B51" i="43"/>
  <c r="B50" i="43"/>
  <c r="B49" i="43"/>
  <c r="B48" i="43"/>
  <c r="B47" i="43"/>
  <c r="B46" i="43"/>
  <c r="B45" i="43"/>
  <c r="B44" i="43"/>
  <c r="B43" i="43"/>
  <c r="B42" i="43"/>
  <c r="B41" i="43"/>
  <c r="B40" i="43"/>
  <c r="B39" i="43"/>
  <c r="B38" i="43"/>
  <c r="B37" i="43"/>
  <c r="B36" i="43"/>
  <c r="B35" i="43"/>
  <c r="B34" i="43"/>
  <c r="B33" i="43"/>
  <c r="B32" i="43"/>
  <c r="B31" i="43"/>
  <c r="B30" i="43"/>
  <c r="B29" i="43"/>
  <c r="B28" i="43"/>
  <c r="B27" i="43"/>
  <c r="B26" i="43"/>
  <c r="B25" i="43"/>
  <c r="B24" i="43"/>
  <c r="B23" i="43"/>
  <c r="B22" i="43"/>
  <c r="B21" i="43"/>
  <c r="B20" i="43"/>
  <c r="B19" i="43"/>
  <c r="B18" i="43"/>
  <c r="B17" i="43"/>
  <c r="H16" i="43"/>
  <c r="B16" i="43"/>
  <c r="B15" i="43"/>
  <c r="B14" i="43"/>
  <c r="B13" i="43"/>
  <c r="B12" i="43"/>
  <c r="F11" i="43"/>
  <c r="D11" i="43"/>
  <c r="B11" i="43"/>
  <c r="F10" i="43"/>
  <c r="D10" i="43"/>
  <c r="H7" i="43"/>
  <c r="I16" i="42"/>
  <c r="T16" i="42"/>
  <c r="U16" i="42"/>
  <c r="V16" i="42"/>
  <c r="V17" i="42" s="1"/>
  <c r="I17" i="42"/>
  <c r="T17" i="42"/>
  <c r="U17" i="42"/>
  <c r="H17" i="42"/>
  <c r="H16" i="42"/>
  <c r="H6" i="42"/>
  <c r="H5" i="42"/>
  <c r="H7" i="42" s="1"/>
  <c r="F12" i="42"/>
  <c r="D12" i="42"/>
  <c r="B76" i="42"/>
  <c r="B75" i="42"/>
  <c r="B74" i="42"/>
  <c r="B73" i="42"/>
  <c r="B72" i="42"/>
  <c r="B71" i="42"/>
  <c r="B70" i="42"/>
  <c r="B69" i="42"/>
  <c r="B68" i="42"/>
  <c r="B67" i="42"/>
  <c r="B66" i="42"/>
  <c r="B65" i="42"/>
  <c r="B64" i="42"/>
  <c r="B63" i="42"/>
  <c r="B62" i="42"/>
  <c r="B61" i="42"/>
  <c r="B60" i="42"/>
  <c r="B59" i="42"/>
  <c r="B58" i="42"/>
  <c r="B57" i="42"/>
  <c r="B56" i="42"/>
  <c r="B55" i="42"/>
  <c r="B54" i="42"/>
  <c r="B53" i="42"/>
  <c r="B52" i="42"/>
  <c r="B51" i="42"/>
  <c r="B50" i="42"/>
  <c r="B49" i="42"/>
  <c r="B48" i="42"/>
  <c r="B47" i="42"/>
  <c r="B46" i="42"/>
  <c r="B45" i="42"/>
  <c r="B44" i="42"/>
  <c r="B43" i="42"/>
  <c r="B42" i="42"/>
  <c r="B41" i="42"/>
  <c r="B40" i="42"/>
  <c r="B39" i="42"/>
  <c r="B38" i="42"/>
  <c r="B37" i="42"/>
  <c r="B36" i="42"/>
  <c r="B35" i="42"/>
  <c r="B34" i="42"/>
  <c r="B33" i="42"/>
  <c r="B32" i="42"/>
  <c r="B31" i="42"/>
  <c r="B30" i="42"/>
  <c r="B29" i="42"/>
  <c r="B28" i="42"/>
  <c r="B27" i="42"/>
  <c r="B26" i="42"/>
  <c r="B25" i="42"/>
  <c r="B24" i="42"/>
  <c r="B23" i="42"/>
  <c r="B22" i="42"/>
  <c r="B21" i="42"/>
  <c r="B20" i="42"/>
  <c r="B19" i="42"/>
  <c r="B18" i="42"/>
  <c r="B17" i="42"/>
  <c r="B16" i="42"/>
  <c r="B15" i="42"/>
  <c r="B14" i="42"/>
  <c r="B13" i="42"/>
  <c r="B12" i="42"/>
  <c r="B11" i="42"/>
  <c r="F10" i="42"/>
  <c r="F11" i="42" s="1"/>
  <c r="D10" i="42"/>
  <c r="D11" i="42" s="1"/>
  <c r="O16" i="41"/>
  <c r="O17" i="41" s="1"/>
  <c r="P16" i="41"/>
  <c r="P17" i="41" s="1"/>
  <c r="T16" i="41"/>
  <c r="T17" i="41" s="1"/>
  <c r="H17" i="41"/>
  <c r="H6" i="41"/>
  <c r="H7" i="41" s="1"/>
  <c r="H5" i="41"/>
  <c r="F12" i="41"/>
  <c r="D12" i="41"/>
  <c r="B76" i="41"/>
  <c r="B75" i="41"/>
  <c r="B74" i="41"/>
  <c r="B73" i="41"/>
  <c r="B72" i="41"/>
  <c r="B71" i="41"/>
  <c r="B70" i="41"/>
  <c r="B69" i="41"/>
  <c r="B68" i="41"/>
  <c r="B67" i="41"/>
  <c r="B66" i="41"/>
  <c r="B65" i="41"/>
  <c r="B64" i="41"/>
  <c r="B63" i="41"/>
  <c r="B62" i="41"/>
  <c r="B61" i="41"/>
  <c r="B60" i="41"/>
  <c r="B59" i="41"/>
  <c r="B58" i="41"/>
  <c r="B57" i="41"/>
  <c r="B56" i="41"/>
  <c r="B55" i="41"/>
  <c r="B54" i="41"/>
  <c r="B53" i="41"/>
  <c r="B52" i="41"/>
  <c r="B51" i="41"/>
  <c r="B50" i="41"/>
  <c r="B49" i="41"/>
  <c r="B48" i="41"/>
  <c r="B47" i="41"/>
  <c r="B46" i="41"/>
  <c r="B45" i="41"/>
  <c r="B44" i="41"/>
  <c r="B43" i="41"/>
  <c r="B42" i="41"/>
  <c r="B41" i="41"/>
  <c r="B40" i="41"/>
  <c r="B39" i="41"/>
  <c r="B38" i="41"/>
  <c r="B37" i="41"/>
  <c r="B36" i="41"/>
  <c r="B35" i="41"/>
  <c r="B34" i="41"/>
  <c r="B33" i="41"/>
  <c r="B32" i="41"/>
  <c r="B31" i="41"/>
  <c r="B30" i="41"/>
  <c r="B29" i="41"/>
  <c r="B28" i="41"/>
  <c r="B27" i="41"/>
  <c r="B26" i="41"/>
  <c r="B25" i="41"/>
  <c r="B24" i="41"/>
  <c r="B23" i="41"/>
  <c r="B22" i="41"/>
  <c r="B21" i="41"/>
  <c r="B20" i="41"/>
  <c r="B19" i="41"/>
  <c r="B18" i="41"/>
  <c r="B17" i="41"/>
  <c r="H16" i="41"/>
  <c r="B16" i="41"/>
  <c r="B15" i="41"/>
  <c r="B14" i="41"/>
  <c r="B13" i="41"/>
  <c r="B12" i="41"/>
  <c r="B11" i="41"/>
  <c r="F10" i="41"/>
  <c r="F11" i="41" s="1"/>
  <c r="D10" i="41"/>
  <c r="D11" i="41" s="1"/>
  <c r="I16" i="40"/>
  <c r="I17" i="40" s="1"/>
  <c r="J16" i="40"/>
  <c r="J17" i="40" s="1"/>
  <c r="L16" i="40"/>
  <c r="L17" i="40" s="1"/>
  <c r="T16" i="40"/>
  <c r="T17" i="40" s="1"/>
  <c r="H17" i="40"/>
  <c r="H6" i="40"/>
  <c r="H5" i="40"/>
  <c r="F12" i="40"/>
  <c r="D12" i="40"/>
  <c r="I16" i="39"/>
  <c r="I17" i="39" s="1"/>
  <c r="P16" i="39"/>
  <c r="P17" i="39" s="1"/>
  <c r="H17" i="39"/>
  <c r="H6" i="39"/>
  <c r="B76" i="40"/>
  <c r="B75" i="40"/>
  <c r="B74" i="40"/>
  <c r="B73" i="40"/>
  <c r="B72" i="40"/>
  <c r="B71" i="40"/>
  <c r="B70" i="40"/>
  <c r="B69" i="40"/>
  <c r="B68" i="40"/>
  <c r="B67" i="40"/>
  <c r="B66" i="40"/>
  <c r="B65" i="40"/>
  <c r="B64" i="40"/>
  <c r="B63" i="40"/>
  <c r="B62" i="40"/>
  <c r="B61" i="40"/>
  <c r="B60" i="40"/>
  <c r="B59" i="40"/>
  <c r="B58" i="40"/>
  <c r="B57" i="40"/>
  <c r="B56" i="40"/>
  <c r="B55" i="40"/>
  <c r="B54" i="40"/>
  <c r="B53" i="40"/>
  <c r="B52" i="40"/>
  <c r="B51" i="40"/>
  <c r="B50" i="40"/>
  <c r="B49" i="40"/>
  <c r="B48" i="40"/>
  <c r="B47" i="40"/>
  <c r="B46" i="40"/>
  <c r="B45" i="40"/>
  <c r="B44" i="40"/>
  <c r="B43" i="40"/>
  <c r="B42" i="40"/>
  <c r="B41" i="40"/>
  <c r="B40" i="40"/>
  <c r="B39" i="40"/>
  <c r="B38" i="40"/>
  <c r="B37" i="40"/>
  <c r="B36" i="40"/>
  <c r="B35" i="40"/>
  <c r="B34" i="40"/>
  <c r="B33" i="40"/>
  <c r="B32" i="40"/>
  <c r="B31" i="40"/>
  <c r="B30" i="40"/>
  <c r="B29" i="40"/>
  <c r="B28" i="40"/>
  <c r="B27" i="40"/>
  <c r="B26" i="40"/>
  <c r="B25" i="40"/>
  <c r="B24" i="40"/>
  <c r="B23" i="40"/>
  <c r="B22" i="40"/>
  <c r="B21" i="40"/>
  <c r="B20" i="40"/>
  <c r="B19" i="40"/>
  <c r="B18" i="40"/>
  <c r="B17" i="40"/>
  <c r="H16" i="40"/>
  <c r="B16" i="40"/>
  <c r="B15" i="40"/>
  <c r="B14" i="40"/>
  <c r="B13" i="40"/>
  <c r="B12" i="40"/>
  <c r="B11" i="40"/>
  <c r="F10" i="40"/>
  <c r="F11" i="40" s="1"/>
  <c r="D10" i="40"/>
  <c r="D11" i="40" s="1"/>
  <c r="H7" i="40"/>
  <c r="B76" i="39"/>
  <c r="B75" i="39"/>
  <c r="B74" i="39"/>
  <c r="B73" i="39"/>
  <c r="B72" i="39"/>
  <c r="B71" i="39"/>
  <c r="B70" i="39"/>
  <c r="B69" i="39"/>
  <c r="B68" i="39"/>
  <c r="B67" i="39"/>
  <c r="B66" i="39"/>
  <c r="B65" i="39"/>
  <c r="B64" i="39"/>
  <c r="B63" i="39"/>
  <c r="B62" i="39"/>
  <c r="B61" i="39"/>
  <c r="B60" i="39"/>
  <c r="B59" i="39"/>
  <c r="B58" i="39"/>
  <c r="B57" i="39"/>
  <c r="B56" i="39"/>
  <c r="B55" i="39"/>
  <c r="B54" i="39"/>
  <c r="B53" i="39"/>
  <c r="B52" i="39"/>
  <c r="B51" i="39"/>
  <c r="B50" i="39"/>
  <c r="B49" i="39"/>
  <c r="B48" i="39"/>
  <c r="B47" i="39"/>
  <c r="B46" i="39"/>
  <c r="B45" i="39"/>
  <c r="B44" i="39"/>
  <c r="B43" i="39"/>
  <c r="B42" i="39"/>
  <c r="B41" i="39"/>
  <c r="B40" i="39"/>
  <c r="B39" i="39"/>
  <c r="B38" i="39"/>
  <c r="B37" i="39"/>
  <c r="B36" i="39"/>
  <c r="B35" i="39"/>
  <c r="B34" i="39"/>
  <c r="B33" i="39"/>
  <c r="B32" i="39"/>
  <c r="B31" i="39"/>
  <c r="B30" i="39"/>
  <c r="B29" i="39"/>
  <c r="B28" i="39"/>
  <c r="B27" i="39"/>
  <c r="B26" i="39"/>
  <c r="B25" i="39"/>
  <c r="B24" i="39"/>
  <c r="B23" i="39"/>
  <c r="B22" i="39"/>
  <c r="B21" i="39"/>
  <c r="B20" i="39"/>
  <c r="B19" i="39"/>
  <c r="B18" i="39"/>
  <c r="B17" i="39"/>
  <c r="H16" i="39"/>
  <c r="B16" i="39"/>
  <c r="B15" i="39"/>
  <c r="B14" i="39"/>
  <c r="B13" i="39"/>
  <c r="F12" i="39"/>
  <c r="B12" i="39"/>
  <c r="F11" i="39"/>
  <c r="B11" i="39"/>
  <c r="F10" i="39"/>
  <c r="D10" i="39"/>
  <c r="D11" i="39" s="1"/>
  <c r="H7" i="39"/>
  <c r="I16" i="38"/>
  <c r="I17" i="38" s="1"/>
  <c r="Q16" i="38"/>
  <c r="Q17" i="38" s="1"/>
  <c r="U16" i="38"/>
  <c r="U17" i="38" s="1"/>
  <c r="H17" i="38"/>
  <c r="H6" i="38"/>
  <c r="H5" i="38"/>
  <c r="F12" i="38"/>
  <c r="D12" i="38"/>
  <c r="B76" i="38"/>
  <c r="B75" i="38"/>
  <c r="B74" i="38"/>
  <c r="B73" i="38"/>
  <c r="B72" i="38"/>
  <c r="B71" i="38"/>
  <c r="B70" i="38"/>
  <c r="B69" i="38"/>
  <c r="B68" i="38"/>
  <c r="B67" i="38"/>
  <c r="B66" i="38"/>
  <c r="B65" i="38"/>
  <c r="B64" i="38"/>
  <c r="B63" i="38"/>
  <c r="B62" i="38"/>
  <c r="B61" i="38"/>
  <c r="B60" i="38"/>
  <c r="B59" i="38"/>
  <c r="B58" i="38"/>
  <c r="B57" i="38"/>
  <c r="B56" i="38"/>
  <c r="B55" i="38"/>
  <c r="B54" i="38"/>
  <c r="B53" i="38"/>
  <c r="B52" i="38"/>
  <c r="B51" i="38"/>
  <c r="B50" i="38"/>
  <c r="B49" i="38"/>
  <c r="B48" i="38"/>
  <c r="B47" i="38"/>
  <c r="B46" i="38"/>
  <c r="B45" i="38"/>
  <c r="B44" i="38"/>
  <c r="B43" i="38"/>
  <c r="B42" i="38"/>
  <c r="B41" i="38"/>
  <c r="B40" i="38"/>
  <c r="B39" i="38"/>
  <c r="B38" i="38"/>
  <c r="B37" i="38"/>
  <c r="B36" i="38"/>
  <c r="B35" i="38"/>
  <c r="B34" i="38"/>
  <c r="B33" i="38"/>
  <c r="B32" i="38"/>
  <c r="B31" i="38"/>
  <c r="B30" i="38"/>
  <c r="B29" i="38"/>
  <c r="B28" i="38"/>
  <c r="B27" i="38"/>
  <c r="B26" i="38"/>
  <c r="B25" i="38"/>
  <c r="B24" i="38"/>
  <c r="B23" i="38"/>
  <c r="B22" i="38"/>
  <c r="B21" i="38"/>
  <c r="B20" i="38"/>
  <c r="B19" i="38"/>
  <c r="B18" i="38"/>
  <c r="B17" i="38"/>
  <c r="H16" i="38"/>
  <c r="B16" i="38"/>
  <c r="B15" i="38"/>
  <c r="B14" i="38"/>
  <c r="B13" i="38"/>
  <c r="B12" i="38"/>
  <c r="F11" i="38"/>
  <c r="D11" i="38"/>
  <c r="B11" i="38"/>
  <c r="F10" i="38"/>
  <c r="D10" i="38"/>
  <c r="H7" i="38"/>
  <c r="I16" i="37"/>
  <c r="I17" i="37" s="1"/>
  <c r="Q16" i="37"/>
  <c r="Q17" i="37" s="1"/>
  <c r="H16" i="37"/>
  <c r="H17" i="37" s="1"/>
  <c r="H6" i="37"/>
  <c r="H5" i="37"/>
  <c r="H7" i="37" s="1"/>
  <c r="F12" i="37"/>
  <c r="D12" i="37"/>
  <c r="F10" i="37"/>
  <c r="D10" i="37"/>
  <c r="D11" i="37" s="1"/>
  <c r="B76" i="37"/>
  <c r="B75" i="37"/>
  <c r="B74" i="37"/>
  <c r="B73" i="37"/>
  <c r="B72" i="37"/>
  <c r="B71" i="37"/>
  <c r="B70" i="37"/>
  <c r="B69" i="37"/>
  <c r="B68" i="37"/>
  <c r="B67" i="37"/>
  <c r="B66" i="37"/>
  <c r="B65" i="37"/>
  <c r="B64" i="37"/>
  <c r="B63" i="37"/>
  <c r="B62" i="37"/>
  <c r="B61" i="37"/>
  <c r="B60" i="37"/>
  <c r="B59" i="37"/>
  <c r="B58" i="37"/>
  <c r="B57" i="37"/>
  <c r="B56" i="37"/>
  <c r="B55" i="37"/>
  <c r="B54" i="37"/>
  <c r="B53" i="37"/>
  <c r="B52" i="37"/>
  <c r="B51" i="37"/>
  <c r="B50" i="37"/>
  <c r="B49" i="37"/>
  <c r="B48" i="37"/>
  <c r="B47" i="37"/>
  <c r="B46" i="37"/>
  <c r="B45" i="37"/>
  <c r="B44" i="37"/>
  <c r="B43" i="37"/>
  <c r="B42" i="37"/>
  <c r="B41" i="37"/>
  <c r="B40" i="37"/>
  <c r="B39" i="37"/>
  <c r="B38" i="37"/>
  <c r="B37" i="37"/>
  <c r="B36" i="37"/>
  <c r="B35" i="37"/>
  <c r="B34" i="37"/>
  <c r="B33" i="37"/>
  <c r="B32" i="37"/>
  <c r="B31" i="37"/>
  <c r="B30" i="37"/>
  <c r="B29" i="37"/>
  <c r="B28" i="37"/>
  <c r="B27" i="37"/>
  <c r="B26" i="37"/>
  <c r="B25" i="37"/>
  <c r="B24" i="37"/>
  <c r="B23" i="37"/>
  <c r="B22" i="37"/>
  <c r="B21" i="37"/>
  <c r="B20" i="37"/>
  <c r="B19" i="37"/>
  <c r="B18" i="37"/>
  <c r="B17" i="37"/>
  <c r="B16" i="37"/>
  <c r="B15" i="37"/>
  <c r="B14" i="37"/>
  <c r="B13" i="37"/>
  <c r="B12" i="37"/>
  <c r="F11" i="37"/>
  <c r="B11" i="37"/>
  <c r="N16" i="36"/>
  <c r="N17" i="36" s="1"/>
  <c r="Q16" i="36"/>
  <c r="Q17" i="36" s="1"/>
  <c r="H17" i="36"/>
  <c r="H6" i="36"/>
  <c r="H5" i="36"/>
  <c r="F12" i="36"/>
  <c r="D12" i="36"/>
  <c r="B76" i="36"/>
  <c r="B75" i="36"/>
  <c r="B74" i="36"/>
  <c r="B73" i="36"/>
  <c r="B72" i="36"/>
  <c r="B71" i="36"/>
  <c r="B70" i="36"/>
  <c r="B69" i="36"/>
  <c r="B68" i="36"/>
  <c r="B67" i="36"/>
  <c r="B66" i="36"/>
  <c r="B65" i="36"/>
  <c r="B64" i="36"/>
  <c r="B63" i="36"/>
  <c r="B62" i="36"/>
  <c r="B61" i="36"/>
  <c r="B60" i="36"/>
  <c r="B59" i="36"/>
  <c r="B58" i="36"/>
  <c r="B57" i="36"/>
  <c r="B56" i="36"/>
  <c r="B55" i="36"/>
  <c r="B54" i="36"/>
  <c r="B53" i="36"/>
  <c r="B52" i="36"/>
  <c r="B51" i="36"/>
  <c r="B50" i="36"/>
  <c r="B49" i="36"/>
  <c r="B48" i="36"/>
  <c r="B47" i="36"/>
  <c r="B46" i="36"/>
  <c r="B45" i="36"/>
  <c r="B44" i="36"/>
  <c r="B43" i="36"/>
  <c r="B42" i="36"/>
  <c r="B41" i="36"/>
  <c r="B40" i="36"/>
  <c r="B39" i="36"/>
  <c r="B38" i="36"/>
  <c r="B37" i="36"/>
  <c r="B36" i="36"/>
  <c r="B35" i="36"/>
  <c r="B34" i="36"/>
  <c r="B33" i="36"/>
  <c r="B32" i="36"/>
  <c r="B31" i="36"/>
  <c r="B30" i="36"/>
  <c r="B29" i="36"/>
  <c r="B28" i="36"/>
  <c r="B27" i="36"/>
  <c r="B26" i="36"/>
  <c r="B25" i="36"/>
  <c r="B24" i="36"/>
  <c r="B23" i="36"/>
  <c r="B22" i="36"/>
  <c r="B21" i="36"/>
  <c r="B20" i="36"/>
  <c r="B19" i="36"/>
  <c r="B18" i="36"/>
  <c r="B17" i="36"/>
  <c r="H16" i="36"/>
  <c r="B16" i="36"/>
  <c r="B15" i="36"/>
  <c r="B14" i="36"/>
  <c r="B13" i="36"/>
  <c r="B12" i="36"/>
  <c r="F11" i="36"/>
  <c r="B11" i="36"/>
  <c r="F10" i="36"/>
  <c r="D10" i="36"/>
  <c r="D11" i="36" s="1"/>
  <c r="H7" i="36"/>
  <c r="K16" i="35"/>
  <c r="R16" i="35"/>
  <c r="R17" i="35" s="1"/>
  <c r="U16" i="35"/>
  <c r="U17" i="35" s="1"/>
  <c r="V16" i="35"/>
  <c r="V17" i="35" s="1"/>
  <c r="K17" i="35"/>
  <c r="H17" i="35"/>
  <c r="H6" i="35"/>
  <c r="H5" i="35"/>
  <c r="F12" i="35"/>
  <c r="D12" i="35"/>
  <c r="B76" i="35"/>
  <c r="B75" i="35"/>
  <c r="B74" i="35"/>
  <c r="B73" i="35"/>
  <c r="B72" i="35"/>
  <c r="B71" i="35"/>
  <c r="B70" i="35"/>
  <c r="B69" i="35"/>
  <c r="B68" i="35"/>
  <c r="B67" i="35"/>
  <c r="B66" i="35"/>
  <c r="B65" i="35"/>
  <c r="B64" i="35"/>
  <c r="B63" i="35"/>
  <c r="B62" i="35"/>
  <c r="B61" i="35"/>
  <c r="B60" i="35"/>
  <c r="B59" i="35"/>
  <c r="B58" i="35"/>
  <c r="B57" i="35"/>
  <c r="B56" i="35"/>
  <c r="B55" i="35"/>
  <c r="B54" i="35"/>
  <c r="B53" i="35"/>
  <c r="B52" i="35"/>
  <c r="B51" i="35"/>
  <c r="B50" i="35"/>
  <c r="B49" i="35"/>
  <c r="B48" i="35"/>
  <c r="B47" i="35"/>
  <c r="B46" i="35"/>
  <c r="B45" i="35"/>
  <c r="B44" i="35"/>
  <c r="B43" i="35"/>
  <c r="B42" i="35"/>
  <c r="B41" i="35"/>
  <c r="B40" i="35"/>
  <c r="B39" i="35"/>
  <c r="B38" i="35"/>
  <c r="B37" i="35"/>
  <c r="B36" i="35"/>
  <c r="B35" i="35"/>
  <c r="B34" i="35"/>
  <c r="B33" i="35"/>
  <c r="B32" i="35"/>
  <c r="B31" i="35"/>
  <c r="B30" i="35"/>
  <c r="B29" i="35"/>
  <c r="B28" i="35"/>
  <c r="B27" i="35"/>
  <c r="B26" i="35"/>
  <c r="B25" i="35"/>
  <c r="B24" i="35"/>
  <c r="B23" i="35"/>
  <c r="B22" i="35"/>
  <c r="B21" i="35"/>
  <c r="B20" i="35"/>
  <c r="B19" i="35"/>
  <c r="B18" i="35"/>
  <c r="B17" i="35"/>
  <c r="H16" i="35"/>
  <c r="B16" i="35"/>
  <c r="B15" i="35"/>
  <c r="B14" i="35"/>
  <c r="B13" i="35"/>
  <c r="B12" i="35"/>
  <c r="F11" i="35"/>
  <c r="B11" i="35"/>
  <c r="F10" i="35"/>
  <c r="D10" i="35"/>
  <c r="D11" i="35" s="1"/>
  <c r="H7" i="35"/>
  <c r="I16" i="34"/>
  <c r="I17" i="34" s="1"/>
  <c r="J16" i="34"/>
  <c r="J17" i="34" s="1"/>
  <c r="Q16" i="34"/>
  <c r="Q17" i="34" s="1"/>
  <c r="R16" i="34"/>
  <c r="R17" i="34" s="1"/>
  <c r="H17" i="34"/>
  <c r="H16" i="34"/>
  <c r="H6" i="34"/>
  <c r="H5" i="34"/>
  <c r="F12" i="34"/>
  <c r="D12" i="34"/>
  <c r="B76" i="34"/>
  <c r="B75" i="34"/>
  <c r="B74" i="34"/>
  <c r="B73" i="34"/>
  <c r="B72" i="34"/>
  <c r="B71" i="34"/>
  <c r="B70" i="34"/>
  <c r="B69" i="34"/>
  <c r="B68" i="34"/>
  <c r="B67" i="34"/>
  <c r="B66" i="34"/>
  <c r="B65" i="34"/>
  <c r="B64" i="34"/>
  <c r="B63" i="34"/>
  <c r="B62" i="34"/>
  <c r="B61" i="34"/>
  <c r="B60" i="34"/>
  <c r="B59" i="34"/>
  <c r="B58" i="34"/>
  <c r="B57" i="34"/>
  <c r="B56" i="34"/>
  <c r="B55" i="34"/>
  <c r="B54" i="34"/>
  <c r="B53" i="34"/>
  <c r="B52" i="34"/>
  <c r="B51" i="34"/>
  <c r="B50" i="34"/>
  <c r="B49" i="34"/>
  <c r="B48" i="34"/>
  <c r="B47" i="34"/>
  <c r="B46" i="34"/>
  <c r="B45" i="34"/>
  <c r="B44" i="34"/>
  <c r="B43" i="34"/>
  <c r="B42" i="34"/>
  <c r="B41" i="34"/>
  <c r="B40" i="34"/>
  <c r="B39" i="34"/>
  <c r="B38" i="34"/>
  <c r="B37" i="34"/>
  <c r="B36" i="34"/>
  <c r="B35" i="34"/>
  <c r="B34" i="34"/>
  <c r="B33" i="34"/>
  <c r="B32" i="34"/>
  <c r="B31" i="34"/>
  <c r="B30" i="34"/>
  <c r="B29" i="34"/>
  <c r="B28" i="34"/>
  <c r="B27" i="34"/>
  <c r="B26" i="34"/>
  <c r="B25" i="34"/>
  <c r="B24" i="34"/>
  <c r="B23" i="34"/>
  <c r="B22" i="34"/>
  <c r="B21" i="34"/>
  <c r="B20" i="34"/>
  <c r="B19" i="34"/>
  <c r="B18" i="34"/>
  <c r="B17" i="34"/>
  <c r="B16" i="34"/>
  <c r="B15" i="34"/>
  <c r="B14" i="34"/>
  <c r="B13" i="34"/>
  <c r="B12" i="34"/>
  <c r="F11" i="34"/>
  <c r="B11" i="34"/>
  <c r="F10" i="34"/>
  <c r="D10" i="34"/>
  <c r="D11" i="34" s="1"/>
  <c r="H7" i="34"/>
  <c r="O16" i="33"/>
  <c r="O17" i="33" s="1"/>
  <c r="P16" i="33"/>
  <c r="P17" i="33" s="1"/>
  <c r="Q16" i="33"/>
  <c r="T16" i="33"/>
  <c r="V16" i="33"/>
  <c r="V17" i="33" s="1"/>
  <c r="Q17" i="33"/>
  <c r="T17" i="33"/>
  <c r="H6" i="33"/>
  <c r="H5" i="33"/>
  <c r="F12" i="33"/>
  <c r="D12" i="33"/>
  <c r="B76" i="33"/>
  <c r="B75" i="33"/>
  <c r="B74" i="33"/>
  <c r="B73" i="33"/>
  <c r="B72" i="33"/>
  <c r="B71" i="33"/>
  <c r="B70" i="33"/>
  <c r="B69" i="33"/>
  <c r="B68" i="33"/>
  <c r="B67" i="33"/>
  <c r="B66" i="33"/>
  <c r="B65" i="33"/>
  <c r="B64" i="33"/>
  <c r="B63" i="33"/>
  <c r="B62" i="33"/>
  <c r="B61" i="33"/>
  <c r="B60" i="33"/>
  <c r="B59" i="33"/>
  <c r="B58" i="33"/>
  <c r="B57" i="33"/>
  <c r="B56" i="33"/>
  <c r="B55" i="33"/>
  <c r="B54" i="33"/>
  <c r="B53" i="33"/>
  <c r="B52" i="33"/>
  <c r="B51" i="33"/>
  <c r="B50" i="33"/>
  <c r="B49" i="33"/>
  <c r="B48" i="33"/>
  <c r="B47" i="33"/>
  <c r="B46" i="33"/>
  <c r="B45" i="33"/>
  <c r="B44" i="33"/>
  <c r="B43" i="33"/>
  <c r="B42" i="33"/>
  <c r="B41" i="33"/>
  <c r="B40" i="33"/>
  <c r="B39" i="33"/>
  <c r="B38" i="33"/>
  <c r="B37" i="33"/>
  <c r="B36" i="33"/>
  <c r="B35" i="33"/>
  <c r="B34" i="33"/>
  <c r="B33" i="33"/>
  <c r="B32" i="33"/>
  <c r="B31" i="33"/>
  <c r="B30" i="33"/>
  <c r="B29" i="33"/>
  <c r="B28" i="33"/>
  <c r="B27" i="33"/>
  <c r="B26" i="33"/>
  <c r="B25" i="33"/>
  <c r="B24" i="33"/>
  <c r="B23" i="33"/>
  <c r="B22" i="33"/>
  <c r="B21" i="33"/>
  <c r="B20" i="33"/>
  <c r="B19" i="33"/>
  <c r="B18" i="33"/>
  <c r="B17" i="33"/>
  <c r="H16" i="33"/>
  <c r="H17" i="33" s="1"/>
  <c r="B16" i="33"/>
  <c r="B15" i="33"/>
  <c r="B14" i="33"/>
  <c r="B13" i="33"/>
  <c r="B12" i="33"/>
  <c r="F11" i="33"/>
  <c r="B11" i="33"/>
  <c r="F10" i="33"/>
  <c r="D10" i="33"/>
  <c r="D11" i="33" s="1"/>
  <c r="H7" i="33"/>
  <c r="I16" i="32"/>
  <c r="J16" i="32"/>
  <c r="R16" i="32"/>
  <c r="T16" i="32"/>
  <c r="V16" i="32"/>
  <c r="I17" i="32"/>
  <c r="J17" i="32"/>
  <c r="R17" i="32"/>
  <c r="T17" i="32"/>
  <c r="V17" i="32"/>
  <c r="H17" i="32"/>
  <c r="H6" i="32"/>
  <c r="H5" i="32"/>
  <c r="F12" i="32"/>
  <c r="D12" i="32"/>
  <c r="B76" i="32"/>
  <c r="B75" i="32"/>
  <c r="B74" i="32"/>
  <c r="B73" i="32"/>
  <c r="B72" i="32"/>
  <c r="B71" i="32"/>
  <c r="B70" i="32"/>
  <c r="B69" i="32"/>
  <c r="B68" i="32"/>
  <c r="B67" i="32"/>
  <c r="B66" i="32"/>
  <c r="B65" i="32"/>
  <c r="B64" i="32"/>
  <c r="B63" i="32"/>
  <c r="B62" i="32"/>
  <c r="B61" i="32"/>
  <c r="B60" i="32"/>
  <c r="B59" i="32"/>
  <c r="B58" i="32"/>
  <c r="B57" i="32"/>
  <c r="B56" i="32"/>
  <c r="B55" i="32"/>
  <c r="B54" i="32"/>
  <c r="B53" i="32"/>
  <c r="B52" i="32"/>
  <c r="B51" i="32"/>
  <c r="B50" i="32"/>
  <c r="B49" i="32"/>
  <c r="B48" i="32"/>
  <c r="B47" i="32"/>
  <c r="B46" i="32"/>
  <c r="B45" i="32"/>
  <c r="B44" i="32"/>
  <c r="B43" i="32"/>
  <c r="B42" i="32"/>
  <c r="B41" i="32"/>
  <c r="B40" i="32"/>
  <c r="B39" i="32"/>
  <c r="B38" i="32"/>
  <c r="B37" i="32"/>
  <c r="B36" i="32"/>
  <c r="B35" i="32"/>
  <c r="B34" i="32"/>
  <c r="B33" i="32"/>
  <c r="B32" i="32"/>
  <c r="B31" i="32"/>
  <c r="B30" i="32"/>
  <c r="B29" i="32"/>
  <c r="B28" i="32"/>
  <c r="B27" i="32"/>
  <c r="B26" i="32"/>
  <c r="B25" i="32"/>
  <c r="B24" i="32"/>
  <c r="B23" i="32"/>
  <c r="B22" i="32"/>
  <c r="B21" i="32"/>
  <c r="B20" i="32"/>
  <c r="B19" i="32"/>
  <c r="B18" i="32"/>
  <c r="B17" i="32"/>
  <c r="H16" i="32"/>
  <c r="B16" i="32"/>
  <c r="B15" i="32"/>
  <c r="B14" i="32"/>
  <c r="B13" i="32"/>
  <c r="B12" i="32"/>
  <c r="B11" i="32"/>
  <c r="F10" i="32"/>
  <c r="F11" i="32" s="1"/>
  <c r="D10" i="32"/>
  <c r="D11" i="32" s="1"/>
  <c r="H7" i="32"/>
  <c r="J16" i="31"/>
  <c r="O16" i="31"/>
  <c r="O17" i="31" s="1"/>
  <c r="Q16" i="31"/>
  <c r="T16" i="31"/>
  <c r="J17" i="31"/>
  <c r="Q17" i="31"/>
  <c r="T17" i="31"/>
  <c r="H17" i="31"/>
  <c r="H6" i="31"/>
  <c r="H5" i="31"/>
  <c r="F12" i="31"/>
  <c r="D12" i="31"/>
  <c r="H16" i="31"/>
  <c r="F11" i="31"/>
  <c r="D11" i="31"/>
  <c r="F10" i="31"/>
  <c r="D10" i="31"/>
  <c r="H7" i="31"/>
  <c r="I16" i="30"/>
  <c r="I17" i="30" s="1"/>
  <c r="T16" i="30"/>
  <c r="U16" i="30"/>
  <c r="U17" i="30" s="1"/>
  <c r="V16" i="30"/>
  <c r="V17" i="30" s="1"/>
  <c r="T17" i="30"/>
  <c r="H17" i="30"/>
  <c r="H6" i="30"/>
  <c r="H5" i="30"/>
  <c r="F12" i="30"/>
  <c r="D12" i="30"/>
  <c r="H16" i="30"/>
  <c r="F11" i="30"/>
  <c r="F10" i="30"/>
  <c r="D10" i="30"/>
  <c r="D11" i="30" s="1"/>
  <c r="H7" i="30"/>
  <c r="I16" i="29"/>
  <c r="I17" i="29" s="1"/>
  <c r="J16" i="29"/>
  <c r="T16" i="29"/>
  <c r="V16" i="29"/>
  <c r="J17" i="29"/>
  <c r="T17" i="29"/>
  <c r="V17" i="29"/>
  <c r="H17" i="29"/>
  <c r="H6" i="29"/>
  <c r="H5" i="29"/>
  <c r="F12" i="29"/>
  <c r="D12" i="29"/>
  <c r="H16" i="29"/>
  <c r="F11" i="29"/>
  <c r="D11" i="29"/>
  <c r="F10" i="29"/>
  <c r="D10" i="29"/>
  <c r="H7" i="29"/>
  <c r="L16" i="28"/>
  <c r="L17" i="28" s="1"/>
  <c r="M16" i="28"/>
  <c r="M17" i="28" s="1"/>
  <c r="P16" i="28"/>
  <c r="P17" i="28" s="1"/>
  <c r="T16" i="28"/>
  <c r="T17" i="28" s="1"/>
  <c r="V16" i="28"/>
  <c r="V17" i="28" s="1"/>
  <c r="H17" i="28"/>
  <c r="H6" i="28"/>
  <c r="H5" i="28"/>
  <c r="F12" i="28"/>
  <c r="D12" i="28"/>
  <c r="F10" i="28"/>
  <c r="F11" i="28" s="1"/>
  <c r="D10" i="28"/>
  <c r="H16" i="28"/>
  <c r="D11" i="28"/>
  <c r="H7" i="28"/>
  <c r="I16" i="27"/>
  <c r="J16" i="27"/>
  <c r="L16" i="27"/>
  <c r="L17" i="27" s="1"/>
  <c r="M16" i="27"/>
  <c r="M17" i="27" s="1"/>
  <c r="Q16" i="27"/>
  <c r="T16" i="27"/>
  <c r="T17" i="27" s="1"/>
  <c r="V16" i="27"/>
  <c r="V17" i="27" s="1"/>
  <c r="I17" i="27"/>
  <c r="J17" i="27"/>
  <c r="Q17" i="27"/>
  <c r="H17" i="27"/>
  <c r="H6" i="27"/>
  <c r="H5" i="27"/>
  <c r="F12" i="27"/>
  <c r="D12" i="27"/>
  <c r="B76" i="27"/>
  <c r="B75" i="27"/>
  <c r="B74" i="27"/>
  <c r="B73" i="27"/>
  <c r="B72" i="27"/>
  <c r="B71" i="27"/>
  <c r="B70" i="27"/>
  <c r="B69" i="27"/>
  <c r="B68" i="27"/>
  <c r="B67" i="27"/>
  <c r="B66" i="27"/>
  <c r="B65" i="27"/>
  <c r="B64" i="27"/>
  <c r="B63" i="27"/>
  <c r="B62" i="27"/>
  <c r="B61" i="27"/>
  <c r="B60" i="27"/>
  <c r="B59" i="27"/>
  <c r="B58" i="27"/>
  <c r="B57" i="27"/>
  <c r="B56" i="27"/>
  <c r="B55" i="27"/>
  <c r="B54" i="27"/>
  <c r="B53" i="27"/>
  <c r="B52" i="27"/>
  <c r="B51" i="27"/>
  <c r="B50" i="27"/>
  <c r="B49" i="27"/>
  <c r="B48" i="27"/>
  <c r="B47" i="27"/>
  <c r="B46" i="27"/>
  <c r="B45" i="27"/>
  <c r="B44" i="27"/>
  <c r="B43" i="27"/>
  <c r="B42" i="27"/>
  <c r="B41" i="27"/>
  <c r="B40" i="27"/>
  <c r="B39" i="27"/>
  <c r="B38" i="27"/>
  <c r="B37" i="27"/>
  <c r="B36" i="27"/>
  <c r="B35" i="27"/>
  <c r="B34" i="27"/>
  <c r="B33" i="27"/>
  <c r="B32" i="27"/>
  <c r="B31" i="27"/>
  <c r="B30" i="27"/>
  <c r="B29" i="27"/>
  <c r="B28" i="27"/>
  <c r="B27" i="27"/>
  <c r="B26" i="27"/>
  <c r="B25" i="27"/>
  <c r="B24" i="27"/>
  <c r="B23" i="27"/>
  <c r="B22" i="27"/>
  <c r="B21" i="27"/>
  <c r="B20" i="27"/>
  <c r="B19" i="27"/>
  <c r="B18" i="27"/>
  <c r="B17" i="27"/>
  <c r="H16" i="27"/>
  <c r="B16" i="27"/>
  <c r="B15" i="27"/>
  <c r="B14" i="27"/>
  <c r="B13" i="27"/>
  <c r="B12" i="27"/>
  <c r="F11" i="27"/>
  <c r="D11" i="27"/>
  <c r="B11" i="27"/>
  <c r="F10" i="27"/>
  <c r="D10" i="27"/>
  <c r="H7" i="27"/>
  <c r="K16" i="26"/>
  <c r="K17" i="26" s="1"/>
  <c r="L16" i="26"/>
  <c r="L17" i="26" s="1"/>
  <c r="T16" i="26"/>
  <c r="T17" i="26" s="1"/>
  <c r="V16" i="26"/>
  <c r="V17" i="26" s="1"/>
  <c r="H17" i="26"/>
  <c r="H6" i="26"/>
  <c r="H5" i="26"/>
  <c r="F12" i="26"/>
  <c r="D12" i="26"/>
  <c r="B76" i="26"/>
  <c r="B75" i="26"/>
  <c r="B74" i="26"/>
  <c r="B73" i="26"/>
  <c r="B72" i="26"/>
  <c r="B71" i="26"/>
  <c r="B70" i="26"/>
  <c r="B69" i="26"/>
  <c r="B68" i="26"/>
  <c r="B67" i="26"/>
  <c r="B66" i="26"/>
  <c r="B65" i="26"/>
  <c r="B64" i="26"/>
  <c r="B63" i="26"/>
  <c r="B62" i="26"/>
  <c r="B61" i="26"/>
  <c r="B60" i="26"/>
  <c r="B59" i="26"/>
  <c r="B58" i="26"/>
  <c r="B57" i="26"/>
  <c r="B56" i="26"/>
  <c r="B55" i="26"/>
  <c r="B54" i="26"/>
  <c r="B53" i="26"/>
  <c r="B52" i="26"/>
  <c r="B51" i="26"/>
  <c r="B50" i="26"/>
  <c r="B49" i="26"/>
  <c r="B48" i="26"/>
  <c r="B47" i="26"/>
  <c r="B46" i="26"/>
  <c r="B45" i="26"/>
  <c r="B44" i="26"/>
  <c r="B43" i="26"/>
  <c r="B42" i="26"/>
  <c r="B41" i="26"/>
  <c r="B40" i="26"/>
  <c r="B39" i="26"/>
  <c r="B38" i="26"/>
  <c r="B37" i="26"/>
  <c r="B36" i="26"/>
  <c r="B35" i="26"/>
  <c r="B34" i="26"/>
  <c r="B33" i="26"/>
  <c r="B32" i="26"/>
  <c r="B31" i="26"/>
  <c r="B30" i="26"/>
  <c r="B29" i="26"/>
  <c r="B28" i="26"/>
  <c r="B27" i="26"/>
  <c r="B26" i="26"/>
  <c r="B25" i="26"/>
  <c r="B24" i="26"/>
  <c r="B23" i="26"/>
  <c r="B22" i="26"/>
  <c r="B21" i="26"/>
  <c r="B20" i="26"/>
  <c r="B19" i="26"/>
  <c r="B18" i="26"/>
  <c r="B17" i="26"/>
  <c r="H16" i="26"/>
  <c r="B16" i="26"/>
  <c r="B15" i="26"/>
  <c r="B14" i="26"/>
  <c r="B13" i="26"/>
  <c r="B12" i="26"/>
  <c r="F11" i="26"/>
  <c r="D11" i="26"/>
  <c r="B11" i="26"/>
  <c r="F10" i="26"/>
  <c r="D10" i="26"/>
  <c r="H7" i="26"/>
  <c r="I27" i="25"/>
  <c r="L27" i="25"/>
  <c r="L28" i="25" s="1"/>
  <c r="T27" i="25"/>
  <c r="T28" i="25" s="1"/>
  <c r="V27" i="25"/>
  <c r="V28" i="25" s="1"/>
  <c r="I28" i="25"/>
  <c r="H28" i="25"/>
  <c r="H17" i="25"/>
  <c r="H16" i="25"/>
  <c r="F23" i="25"/>
  <c r="D23" i="25"/>
  <c r="B87" i="25"/>
  <c r="B86" i="25"/>
  <c r="B85" i="25"/>
  <c r="B84" i="25"/>
  <c r="B83" i="25"/>
  <c r="B82" i="25"/>
  <c r="B81" i="25"/>
  <c r="B80" i="25"/>
  <c r="B79" i="25"/>
  <c r="B78" i="25"/>
  <c r="B77" i="25"/>
  <c r="B76" i="25"/>
  <c r="B75" i="25"/>
  <c r="B74" i="25"/>
  <c r="B73" i="25"/>
  <c r="B72" i="25"/>
  <c r="B71" i="25"/>
  <c r="B70" i="25"/>
  <c r="B69" i="25"/>
  <c r="B68" i="25"/>
  <c r="B67" i="25"/>
  <c r="B66" i="25"/>
  <c r="B65" i="25"/>
  <c r="B64" i="25"/>
  <c r="B63" i="25"/>
  <c r="B62" i="25"/>
  <c r="B61" i="25"/>
  <c r="B60" i="25"/>
  <c r="B59" i="25"/>
  <c r="B58" i="25"/>
  <c r="B57" i="25"/>
  <c r="B56" i="25"/>
  <c r="B55" i="25"/>
  <c r="B54" i="25"/>
  <c r="B53" i="25"/>
  <c r="B52" i="25"/>
  <c r="B51" i="25"/>
  <c r="B50" i="25"/>
  <c r="B49" i="25"/>
  <c r="B48" i="25"/>
  <c r="B47" i="25"/>
  <c r="B46" i="25"/>
  <c r="B45" i="25"/>
  <c r="B44" i="25"/>
  <c r="B43" i="25"/>
  <c r="B42" i="25"/>
  <c r="B41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H27" i="25"/>
  <c r="B27" i="25"/>
  <c r="B26" i="25"/>
  <c r="B25" i="25"/>
  <c r="B24" i="25"/>
  <c r="B23" i="25"/>
  <c r="B22" i="25"/>
  <c r="F21" i="25"/>
  <c r="F22" i="25" s="1"/>
  <c r="D21" i="25"/>
  <c r="D22" i="25" s="1"/>
  <c r="H18" i="25"/>
  <c r="L16" i="24"/>
  <c r="L17" i="24" s="1"/>
  <c r="M16" i="24"/>
  <c r="M17" i="24" s="1"/>
  <c r="P16" i="24"/>
  <c r="P17" i="24" s="1"/>
  <c r="T16" i="24"/>
  <c r="T17" i="24" s="1"/>
  <c r="U16" i="24"/>
  <c r="U17" i="24" s="1"/>
  <c r="V16" i="24"/>
  <c r="V17" i="24" s="1"/>
  <c r="H17" i="24"/>
  <c r="H6" i="24"/>
  <c r="H7" i="24"/>
  <c r="H5" i="24"/>
  <c r="F12" i="24"/>
  <c r="D12" i="24"/>
  <c r="B76" i="24"/>
  <c r="C75" i="24"/>
  <c r="B75" i="24"/>
  <c r="C74" i="24"/>
  <c r="B74" i="24"/>
  <c r="C73" i="24"/>
  <c r="B73" i="24"/>
  <c r="C72" i="24"/>
  <c r="B72" i="24"/>
  <c r="C71" i="24"/>
  <c r="B71" i="24"/>
  <c r="C70" i="24"/>
  <c r="B70" i="24"/>
  <c r="C69" i="24"/>
  <c r="B69" i="24"/>
  <c r="C68" i="24"/>
  <c r="B68" i="24"/>
  <c r="C67" i="24"/>
  <c r="B67" i="24"/>
  <c r="C66" i="24"/>
  <c r="B66" i="24"/>
  <c r="C65" i="24"/>
  <c r="B65" i="24"/>
  <c r="C64" i="24"/>
  <c r="B64" i="24"/>
  <c r="C63" i="24"/>
  <c r="B63" i="24"/>
  <c r="C62" i="24"/>
  <c r="B62" i="24"/>
  <c r="C61" i="24"/>
  <c r="B61" i="24"/>
  <c r="C60" i="24"/>
  <c r="B60" i="24"/>
  <c r="C59" i="24"/>
  <c r="B59" i="24"/>
  <c r="C58" i="24"/>
  <c r="B58" i="24"/>
  <c r="C57" i="24"/>
  <c r="B57" i="24"/>
  <c r="C56" i="24"/>
  <c r="B56" i="24"/>
  <c r="C55" i="24"/>
  <c r="B55" i="24"/>
  <c r="C54" i="24"/>
  <c r="B54" i="24"/>
  <c r="C53" i="24"/>
  <c r="B53" i="24"/>
  <c r="C52" i="24"/>
  <c r="B52" i="24"/>
  <c r="C51" i="24"/>
  <c r="B51" i="24"/>
  <c r="C50" i="24"/>
  <c r="B50" i="24"/>
  <c r="C49" i="24"/>
  <c r="B49" i="24"/>
  <c r="C48" i="24"/>
  <c r="B48" i="24"/>
  <c r="C47" i="24"/>
  <c r="B47" i="24"/>
  <c r="C46" i="24"/>
  <c r="B46" i="24"/>
  <c r="C45" i="24"/>
  <c r="B45" i="24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14" i="24"/>
  <c r="B14" i="24"/>
  <c r="C13" i="24"/>
  <c r="B13" i="24"/>
  <c r="C12" i="24"/>
  <c r="B12" i="24"/>
  <c r="C11" i="24"/>
  <c r="B11" i="24"/>
  <c r="H16" i="24"/>
  <c r="F10" i="24"/>
  <c r="D10" i="24"/>
  <c r="I16" i="23"/>
  <c r="R16" i="23"/>
  <c r="T16" i="23"/>
  <c r="T17" i="23" s="1"/>
  <c r="U16" i="23"/>
  <c r="U17" i="23" s="1"/>
  <c r="V16" i="23"/>
  <c r="V17" i="23" s="1"/>
  <c r="I17" i="23"/>
  <c r="R17" i="23"/>
  <c r="H17" i="23"/>
  <c r="H6" i="23"/>
  <c r="H5" i="23"/>
  <c r="F12" i="23"/>
  <c r="D12" i="23"/>
  <c r="H16" i="23"/>
  <c r="F11" i="23"/>
  <c r="D11" i="23"/>
  <c r="F10" i="23"/>
  <c r="D10" i="23"/>
  <c r="H7" i="23"/>
  <c r="L16" i="22"/>
  <c r="L17" i="22" s="1"/>
  <c r="M16" i="22"/>
  <c r="M17" i="22" s="1"/>
  <c r="R16" i="22"/>
  <c r="T16" i="22"/>
  <c r="T17" i="22" s="1"/>
  <c r="U16" i="22"/>
  <c r="U17" i="22" s="1"/>
  <c r="V16" i="22"/>
  <c r="V17" i="22" s="1"/>
  <c r="R17" i="22"/>
  <c r="D11" i="22"/>
  <c r="D12" i="22"/>
  <c r="H17" i="22"/>
  <c r="H16" i="22"/>
  <c r="F12" i="22"/>
  <c r="F11" i="22"/>
  <c r="F10" i="22"/>
  <c r="D10" i="22"/>
  <c r="H6" i="22"/>
  <c r="H5" i="22"/>
  <c r="H7" i="22" s="1"/>
  <c r="I16" i="21"/>
  <c r="J16" i="21"/>
  <c r="T16" i="21"/>
  <c r="T17" i="21" s="1"/>
  <c r="U16" i="21"/>
  <c r="U17" i="21" s="1"/>
  <c r="V16" i="21"/>
  <c r="V17" i="21" s="1"/>
  <c r="I17" i="21"/>
  <c r="J17" i="21"/>
  <c r="H17" i="21"/>
  <c r="H6" i="21"/>
  <c r="H5" i="21"/>
  <c r="F12" i="21"/>
  <c r="D12" i="21"/>
  <c r="H16" i="21"/>
  <c r="F10" i="21"/>
  <c r="F11" i="21" s="1"/>
  <c r="D10" i="21"/>
  <c r="D11" i="21" s="1"/>
  <c r="H7" i="21"/>
  <c r="I16" i="20"/>
  <c r="P16" i="20"/>
  <c r="P17" i="20" s="1"/>
  <c r="T16" i="20"/>
  <c r="T17" i="20" s="1"/>
  <c r="V16" i="20"/>
  <c r="V17" i="20" s="1"/>
  <c r="I17" i="20"/>
  <c r="H17" i="20"/>
  <c r="H6" i="20"/>
  <c r="H5" i="20"/>
  <c r="F12" i="20"/>
  <c r="D12" i="20"/>
  <c r="F10" i="20"/>
  <c r="D10" i="20"/>
  <c r="D11" i="20" s="1"/>
  <c r="H16" i="20"/>
  <c r="F11" i="20"/>
  <c r="H7" i="20"/>
  <c r="M16" i="19"/>
  <c r="M17" i="19" s="1"/>
  <c r="P16" i="19"/>
  <c r="P17" i="19" s="1"/>
  <c r="T16" i="19"/>
  <c r="T17" i="19" s="1"/>
  <c r="H17" i="19"/>
  <c r="H16" i="19"/>
  <c r="H6" i="19"/>
  <c r="H5" i="19"/>
  <c r="F12" i="19"/>
  <c r="D12" i="19"/>
  <c r="F10" i="19"/>
  <c r="D10" i="19"/>
  <c r="H7" i="58" l="1"/>
  <c r="H7" i="50"/>
  <c r="F11" i="24"/>
  <c r="D11" i="24"/>
  <c r="F11" i="19"/>
  <c r="D11" i="19"/>
  <c r="H7" i="19"/>
  <c r="I16" i="18"/>
  <c r="R16" i="18"/>
  <c r="T16" i="18"/>
  <c r="T17" i="18" s="1"/>
  <c r="I17" i="18"/>
  <c r="R17" i="18"/>
  <c r="H17" i="18"/>
  <c r="H16" i="18"/>
  <c r="H6" i="18"/>
  <c r="H5" i="18"/>
  <c r="F12" i="18"/>
  <c r="D12" i="18"/>
  <c r="C70" i="18"/>
  <c r="C69" i="18"/>
  <c r="C68" i="18"/>
  <c r="C67" i="18"/>
  <c r="C66" i="18"/>
  <c r="C65" i="18"/>
  <c r="C64" i="18"/>
  <c r="C63" i="18"/>
  <c r="C62" i="18"/>
  <c r="C61" i="18"/>
  <c r="C60" i="18"/>
  <c r="C59" i="18"/>
  <c r="C58" i="18"/>
  <c r="C57" i="18"/>
  <c r="C56" i="18"/>
  <c r="C55" i="18"/>
  <c r="C54" i="18"/>
  <c r="C53" i="18"/>
  <c r="C52" i="18"/>
  <c r="C51" i="18"/>
  <c r="C50" i="18"/>
  <c r="C49" i="18"/>
  <c r="C48" i="18"/>
  <c r="C47" i="18"/>
  <c r="C46" i="18"/>
  <c r="C45" i="18"/>
  <c r="C44" i="18"/>
  <c r="C43" i="18"/>
  <c r="C42" i="18"/>
  <c r="C41" i="18"/>
  <c r="C40" i="18"/>
  <c r="C39" i="18"/>
  <c r="C38" i="18"/>
  <c r="C37" i="18"/>
  <c r="C36" i="18"/>
  <c r="C35" i="18"/>
  <c r="C34" i="18"/>
  <c r="C33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F10" i="18"/>
  <c r="D10" i="18"/>
  <c r="F11" i="18" l="1"/>
  <c r="D11" i="18"/>
  <c r="H7" i="18"/>
  <c r="I16" i="16"/>
  <c r="R16" i="16"/>
  <c r="T16" i="16"/>
  <c r="T17" i="16" s="1"/>
  <c r="V16" i="16"/>
  <c r="V17" i="16" s="1"/>
  <c r="I17" i="16"/>
  <c r="R17" i="16"/>
  <c r="H17" i="16"/>
  <c r="H6" i="16"/>
  <c r="H16" i="16"/>
  <c r="H5" i="16"/>
  <c r="F12" i="16"/>
  <c r="D12" i="16"/>
  <c r="F10" i="16"/>
  <c r="D10" i="16"/>
  <c r="D11" i="16" s="1"/>
  <c r="F11" i="16"/>
  <c r="L16" i="15"/>
  <c r="L17" i="15" s="1"/>
  <c r="M16" i="15"/>
  <c r="M17" i="15" s="1"/>
  <c r="T16" i="15"/>
  <c r="T17" i="15" s="1"/>
  <c r="V16" i="15"/>
  <c r="V17" i="15" s="1"/>
  <c r="H17" i="15"/>
  <c r="H16" i="15"/>
  <c r="H6" i="15"/>
  <c r="H5" i="15"/>
  <c r="F12" i="15"/>
  <c r="D12" i="15"/>
  <c r="F10" i="15"/>
  <c r="D10" i="15"/>
  <c r="F11" i="15"/>
  <c r="D11" i="15"/>
  <c r="H7" i="15"/>
  <c r="I16" i="14"/>
  <c r="P16" i="14"/>
  <c r="P17" i="14" s="1"/>
  <c r="T16" i="14"/>
  <c r="T17" i="14" s="1"/>
  <c r="V16" i="14"/>
  <c r="V17" i="14" s="1"/>
  <c r="I17" i="14"/>
  <c r="H17" i="14"/>
  <c r="H16" i="14"/>
  <c r="H6" i="14"/>
  <c r="H5" i="14"/>
  <c r="F12" i="14"/>
  <c r="D12" i="14"/>
  <c r="F10" i="14"/>
  <c r="F11" i="14" s="1"/>
  <c r="D10" i="14"/>
  <c r="D11" i="14"/>
  <c r="H7" i="14"/>
  <c r="R15" i="13" l="1"/>
  <c r="Q15" i="13"/>
  <c r="O15" i="13"/>
  <c r="N15" i="13"/>
  <c r="M15" i="13"/>
  <c r="I15" i="13"/>
  <c r="H15" i="13"/>
  <c r="V14" i="13"/>
  <c r="V15" i="13" s="1"/>
  <c r="U14" i="13"/>
  <c r="U15" i="13" s="1"/>
  <c r="S14" i="13"/>
  <c r="S15" i="13" s="1"/>
  <c r="R14" i="13"/>
  <c r="Q14" i="13"/>
  <c r="O14" i="13"/>
  <c r="N14" i="13"/>
  <c r="M14" i="13"/>
  <c r="L14" i="13"/>
  <c r="L15" i="13" s="1"/>
  <c r="K14" i="13"/>
  <c r="K15" i="13" s="1"/>
  <c r="J14" i="13"/>
  <c r="J15" i="13" s="1"/>
  <c r="I14" i="13"/>
  <c r="H14" i="13"/>
  <c r="F12" i="13"/>
  <c r="D12" i="13"/>
  <c r="F10" i="13"/>
  <c r="F11" i="13" s="1"/>
  <c r="D10" i="13"/>
  <c r="D11" i="13" s="1"/>
  <c r="H6" i="13"/>
  <c r="H5" i="13"/>
  <c r="H7" i="13" s="1"/>
  <c r="I16" i="12"/>
  <c r="N16" i="12"/>
  <c r="P16" i="12"/>
  <c r="T16" i="12"/>
  <c r="U16" i="12"/>
  <c r="H16" i="12"/>
  <c r="H6" i="12"/>
  <c r="H5" i="12"/>
  <c r="F12" i="12"/>
  <c r="D12" i="12"/>
  <c r="F10" i="12" l="1"/>
  <c r="F11" i="12" s="1"/>
  <c r="D10" i="12"/>
  <c r="D11" i="12" s="1"/>
  <c r="H7" i="12"/>
  <c r="I16" i="11"/>
  <c r="J16" i="11"/>
  <c r="Q16" i="11"/>
  <c r="R16" i="11"/>
  <c r="T16" i="11"/>
  <c r="T17" i="11" s="1"/>
  <c r="V16" i="11"/>
  <c r="V17" i="11" s="1"/>
  <c r="I17" i="11"/>
  <c r="J17" i="11"/>
  <c r="Q17" i="11"/>
  <c r="R17" i="11"/>
  <c r="H17" i="11"/>
  <c r="H16" i="11"/>
  <c r="H6" i="11"/>
  <c r="H5" i="11"/>
  <c r="F12" i="11"/>
  <c r="D12" i="11"/>
  <c r="F10" i="11"/>
  <c r="D10" i="11"/>
  <c r="F11" i="11"/>
  <c r="D11" i="11"/>
  <c r="H7" i="11"/>
  <c r="I16" i="10"/>
  <c r="Q16" i="10"/>
  <c r="R16" i="10"/>
  <c r="T16" i="10"/>
  <c r="T17" i="10" s="1"/>
  <c r="U16" i="10"/>
  <c r="U17" i="10" s="1"/>
  <c r="V16" i="10"/>
  <c r="V17" i="10" s="1"/>
  <c r="I17" i="10"/>
  <c r="Q17" i="10"/>
  <c r="R17" i="10"/>
  <c r="H17" i="10"/>
  <c r="H16" i="10"/>
  <c r="H6" i="10"/>
  <c r="H5" i="10"/>
  <c r="F12" i="10"/>
  <c r="D12" i="10"/>
  <c r="F10" i="10"/>
  <c r="F11" i="10" s="1"/>
  <c r="D10" i="10"/>
  <c r="D11" i="10"/>
  <c r="H7" i="10"/>
  <c r="I16" i="9"/>
  <c r="P16" i="9"/>
  <c r="P17" i="9" s="1"/>
  <c r="R16" i="9"/>
  <c r="T16" i="9"/>
  <c r="T17" i="9" s="1"/>
  <c r="V16" i="9"/>
  <c r="V17" i="9" s="1"/>
  <c r="I17" i="9"/>
  <c r="R17" i="9"/>
  <c r="H17" i="9"/>
  <c r="H6" i="9"/>
  <c r="H16" i="9"/>
  <c r="H7" i="9"/>
  <c r="H5" i="9"/>
  <c r="F12" i="9"/>
  <c r="D12" i="9"/>
  <c r="F11" i="9"/>
  <c r="D11" i="9"/>
  <c r="F10" i="9"/>
  <c r="D10" i="9"/>
  <c r="I16" i="8"/>
  <c r="R16" i="8"/>
  <c r="T16" i="8"/>
  <c r="T17" i="8" s="1"/>
  <c r="V16" i="8"/>
  <c r="V17" i="8" s="1"/>
  <c r="I17" i="8"/>
  <c r="R17" i="8"/>
  <c r="H17" i="8"/>
  <c r="H16" i="8"/>
  <c r="H6" i="8"/>
  <c r="H5" i="8"/>
  <c r="D12" i="8"/>
  <c r="F12" i="8"/>
  <c r="F11" i="8"/>
  <c r="D11" i="8"/>
  <c r="F10" i="8"/>
  <c r="D10" i="8"/>
  <c r="E10" i="8"/>
  <c r="C10" i="8"/>
  <c r="C11" i="7"/>
  <c r="D11" i="7" s="1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D12" i="7"/>
  <c r="H7" i="8" l="1"/>
  <c r="I16" i="7"/>
  <c r="T16" i="7"/>
  <c r="T17" i="7" s="1"/>
  <c r="U16" i="7"/>
  <c r="U17" i="7" s="1"/>
  <c r="V16" i="7"/>
  <c r="V17" i="7" s="1"/>
  <c r="I17" i="7"/>
  <c r="H17" i="7"/>
  <c r="H16" i="7"/>
  <c r="H6" i="7"/>
  <c r="H5" i="7"/>
  <c r="F12" i="7"/>
  <c r="F11" i="7"/>
  <c r="F10" i="7" l="1"/>
  <c r="D10" i="7"/>
  <c r="H7" i="7"/>
  <c r="I16" i="6"/>
  <c r="N16" i="6"/>
  <c r="R16" i="6"/>
  <c r="T16" i="6"/>
  <c r="V16" i="6"/>
  <c r="H16" i="6"/>
  <c r="F11" i="6"/>
  <c r="D11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H7" i="6" l="1"/>
  <c r="H17" i="6" s="1"/>
  <c r="I17" i="3"/>
  <c r="J17" i="3"/>
  <c r="Q17" i="3"/>
  <c r="T17" i="3"/>
  <c r="V17" i="3"/>
  <c r="H17" i="3"/>
  <c r="I16" i="3"/>
  <c r="J16" i="3"/>
  <c r="Q16" i="3"/>
  <c r="T16" i="3"/>
  <c r="V16" i="3"/>
  <c r="H16" i="3"/>
  <c r="H6" i="3"/>
  <c r="H5" i="3"/>
  <c r="F12" i="3"/>
  <c r="D12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F11" i="3"/>
  <c r="D11" i="3"/>
  <c r="H7" i="3"/>
  <c r="Q17" i="4"/>
  <c r="T17" i="4"/>
  <c r="U17" i="4"/>
  <c r="V17" i="4"/>
  <c r="I17" i="4"/>
  <c r="H17" i="4"/>
  <c r="I16" i="4"/>
  <c r="Q16" i="4"/>
  <c r="T16" i="4"/>
  <c r="U16" i="4"/>
  <c r="V16" i="4"/>
  <c r="H16" i="4"/>
  <c r="F11" i="4"/>
  <c r="D11" i="4"/>
  <c r="H7" i="4"/>
  <c r="I16" i="5"/>
  <c r="H16" i="5"/>
  <c r="F11" i="5"/>
  <c r="D11" i="5"/>
  <c r="H7" i="5"/>
  <c r="D11" i="2"/>
  <c r="F11" i="2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C17" i="1"/>
  <c r="C16" i="1"/>
  <c r="C15" i="1"/>
  <c r="C14" i="1"/>
  <c r="C13" i="1"/>
  <c r="C12" i="1"/>
  <c r="C11" i="1"/>
  <c r="F10" i="1"/>
  <c r="F11" i="1" s="1"/>
  <c r="D10" i="1"/>
  <c r="H7" i="1"/>
  <c r="T17" i="6" l="1"/>
  <c r="I17" i="6"/>
  <c r="V17" i="6"/>
  <c r="N17" i="6"/>
  <c r="R17" i="6"/>
  <c r="D11" i="1"/>
</calcChain>
</file>

<file path=xl/sharedStrings.xml><?xml version="1.0" encoding="utf-8"?>
<sst xmlns="http://schemas.openxmlformats.org/spreadsheetml/2006/main" count="4197" uniqueCount="261">
  <si>
    <t>Centurion University of Technology &amp; Management</t>
  </si>
  <si>
    <t>EXAMINATION</t>
  </si>
  <si>
    <t>% of student that should have attained level 3</t>
  </si>
  <si>
    <t xml:space="preserve">Question Paper: COMMUNICATION SKILLS </t>
  </si>
  <si>
    <t>40% students are in level 3</t>
  </si>
  <si>
    <t>CO Attainment Target</t>
  </si>
  <si>
    <t>Student Perf  Threshold for all COs</t>
  </si>
  <si>
    <t>Attaintment level</t>
  </si>
  <si>
    <t>Affinity Level of CO-PO mapping</t>
  </si>
  <si>
    <r>
      <t xml:space="preserve">Example of curriculum mapping to outcomes 3.:PO1-PO12
</t>
    </r>
    <r>
      <rPr>
        <b/>
        <sz val="11"/>
        <color indexed="8"/>
        <rFont val="Calibri"/>
        <family val="2"/>
      </rPr>
      <t>High</t>
    </r>
    <r>
      <rPr>
        <sz val="11"/>
        <color theme="1"/>
        <rFont val="Calibri"/>
        <family val="2"/>
        <scheme val="minor"/>
      </rPr>
      <t xml:space="preserve"> (3) topics are fully introduced, developed and reinforced throughout the course in course lectures, labs, homework assignments, tests, exams, projects ; an “application knowledge”
</t>
    </r>
    <r>
      <rPr>
        <b/>
        <sz val="11"/>
        <color indexed="8"/>
        <rFont val="Calibri"/>
        <family val="2"/>
      </rPr>
      <t>Medium</t>
    </r>
    <r>
      <rPr>
        <sz val="11"/>
        <color theme="1"/>
        <rFont val="Calibri"/>
        <family val="2"/>
        <scheme val="minor"/>
      </rPr>
      <t xml:space="preserve"> (2) Topics are introduced and further developed and reinforced in course lectures, labs, assignments, tests, etc., a “Working knowledge”
</t>
    </r>
    <r>
      <rPr>
        <b/>
        <sz val="11"/>
        <color indexed="8"/>
        <rFont val="Calibri"/>
        <family val="2"/>
      </rPr>
      <t xml:space="preserve">Low </t>
    </r>
    <r>
      <rPr>
        <sz val="11"/>
        <color theme="1"/>
        <rFont val="Calibri"/>
        <family val="2"/>
        <scheme val="minor"/>
      </rPr>
      <t xml:space="preserve">(1) Topics are introduced in course lectures, labs, homework, assignments, etc, “Talking knowledge” or “awareness”
</t>
    </r>
    <r>
      <rPr>
        <b/>
        <sz val="11"/>
        <color indexed="8"/>
        <rFont val="Calibri"/>
        <family val="2"/>
      </rPr>
      <t>(0)</t>
    </r>
    <r>
      <rPr>
        <sz val="11"/>
        <color theme="1"/>
        <rFont val="Calibri"/>
        <family val="2"/>
        <scheme val="minor"/>
      </rPr>
      <t xml:space="preserve"> does not relate 
</t>
    </r>
  </si>
  <si>
    <t>Course Name : COMMUNICATION SKILLS      Department : B .PHARM</t>
  </si>
  <si>
    <t>CO-PO is attained</t>
  </si>
  <si>
    <t>&gt;=55%</t>
  </si>
  <si>
    <t>Course Code : BTAB1105                                            Max Marks :100</t>
  </si>
  <si>
    <t>CA</t>
  </si>
  <si>
    <t>&gt;=45%</t>
  </si>
  <si>
    <t xml:space="preserve"> </t>
  </si>
  <si>
    <t xml:space="preserve">CA </t>
  </si>
  <si>
    <t xml:space="preserve"> score/%</t>
  </si>
  <si>
    <t>ES</t>
  </si>
  <si>
    <t>&gt;=35%</t>
  </si>
  <si>
    <t>Question</t>
  </si>
  <si>
    <t>All Questions</t>
  </si>
  <si>
    <t>Avg CO Attainment of all the COs</t>
  </si>
  <si>
    <t>&lt;35%</t>
  </si>
  <si>
    <t>Blooms Level</t>
  </si>
  <si>
    <t>L3</t>
  </si>
  <si>
    <t>L3,L4,L5</t>
  </si>
  <si>
    <t>CO</t>
  </si>
  <si>
    <t>Not Achieved</t>
  </si>
  <si>
    <t>Course Outcome</t>
  </si>
  <si>
    <t>CO 1, 2, 3, 4, 5</t>
  </si>
  <si>
    <t>Max Marks</t>
  </si>
  <si>
    <t>PO1</t>
  </si>
  <si>
    <t>PO2</t>
  </si>
  <si>
    <t>P03</t>
  </si>
  <si>
    <t>P04</t>
  </si>
  <si>
    <t>P05</t>
  </si>
  <si>
    <t>P06</t>
  </si>
  <si>
    <t>P07</t>
  </si>
  <si>
    <t>P08</t>
  </si>
  <si>
    <t>P09</t>
  </si>
  <si>
    <t>P010</t>
  </si>
  <si>
    <t>PO11</t>
  </si>
  <si>
    <t>P012</t>
  </si>
  <si>
    <t>PSO1</t>
  </si>
  <si>
    <t>PSO2</t>
  </si>
  <si>
    <t>PSO3</t>
  </si>
  <si>
    <t>CO1</t>
  </si>
  <si>
    <t>CO2</t>
  </si>
  <si>
    <t>CO3</t>
  </si>
  <si>
    <t>CO4</t>
  </si>
  <si>
    <t>CO5</t>
  </si>
  <si>
    <t>Avg of CO-PO affinity levels</t>
  </si>
  <si>
    <t>PO Attainment</t>
  </si>
  <si>
    <t xml:space="preserve">Question Paper: HUMAN ANATOMY &amp; PHYSIOLOGY-I (THEORY) </t>
  </si>
  <si>
    <t>Course Name : HUMAN ANATOMY &amp; PHYSIOLOGY-I (THEORY)     Department : B .PHARM</t>
  </si>
  <si>
    <t xml:space="preserve"> Achieved</t>
  </si>
  <si>
    <t xml:space="preserve">Question Paper: COMMUNICATION SKILLS &amp; PERSONALITY DEVELOPMENT </t>
  </si>
  <si>
    <t>Course Name : COMMUNICATION SKILLS &amp; PERSONALITY DEVELOPMENT           Department : B Tech Ag.</t>
  </si>
  <si>
    <t>CO 1, 2, 3</t>
  </si>
  <si>
    <t xml:space="preserve">Question Paper: Pharmaceutical Analysis I – Theory </t>
  </si>
  <si>
    <t>Course Name : Pharmaceutical Analysis I – Theory            Department : B.PHARM</t>
  </si>
  <si>
    <t xml:space="preserve">Question Paper: PHARMACEUTICS-I </t>
  </si>
  <si>
    <t>Course Name : PHARMACEUTICS-I         Department : B.PHARM</t>
  </si>
  <si>
    <t>171516100002</t>
  </si>
  <si>
    <t>171516100003</t>
  </si>
  <si>
    <t>171516100005</t>
  </si>
  <si>
    <t>171516100006</t>
  </si>
  <si>
    <t>171516100007</t>
  </si>
  <si>
    <t>171516100008</t>
  </si>
  <si>
    <t>171516100009</t>
  </si>
  <si>
    <t>171516100010</t>
  </si>
  <si>
    <t>171516100011</t>
  </si>
  <si>
    <t>171516100012</t>
  </si>
  <si>
    <t>171516100013</t>
  </si>
  <si>
    <t>171516100014</t>
  </si>
  <si>
    <t>171516100017</t>
  </si>
  <si>
    <t>171516100018</t>
  </si>
  <si>
    <t>171516100019</t>
  </si>
  <si>
    <t>171516100021</t>
  </si>
  <si>
    <t>171516100022</t>
  </si>
  <si>
    <t>171516100023</t>
  </si>
  <si>
    <t>171516100024</t>
  </si>
  <si>
    <t>171516100026</t>
  </si>
  <si>
    <t>171516100030</t>
  </si>
  <si>
    <t>171516100031</t>
  </si>
  <si>
    <t>171516100032</t>
  </si>
  <si>
    <t>171516100033</t>
  </si>
  <si>
    <t>171516100034</t>
  </si>
  <si>
    <t>171516100035</t>
  </si>
  <si>
    <t>171516100037</t>
  </si>
  <si>
    <t>171516100038</t>
  </si>
  <si>
    <t>171516100039</t>
  </si>
  <si>
    <t>171516100040</t>
  </si>
  <si>
    <t>171516100041</t>
  </si>
  <si>
    <t>171516100042</t>
  </si>
  <si>
    <t>171516100043</t>
  </si>
  <si>
    <t>171516100044</t>
  </si>
  <si>
    <t>171516100045</t>
  </si>
  <si>
    <t>171516100048</t>
  </si>
  <si>
    <t>171516100049</t>
  </si>
  <si>
    <t>171516100050</t>
  </si>
  <si>
    <t>171516100051</t>
  </si>
  <si>
    <t>171516100052</t>
  </si>
  <si>
    <t>171516100053</t>
  </si>
  <si>
    <t>171516100054</t>
  </si>
  <si>
    <t>171516100055</t>
  </si>
  <si>
    <t>171516100056</t>
  </si>
  <si>
    <t>171516100057</t>
  </si>
  <si>
    <t>171516100058</t>
  </si>
  <si>
    <t>171516100059</t>
  </si>
  <si>
    <t>171516100060</t>
  </si>
  <si>
    <t>171516100061</t>
  </si>
  <si>
    <t>171516100062</t>
  </si>
  <si>
    <t>171516100064</t>
  </si>
  <si>
    <t>171516100066</t>
  </si>
  <si>
    <t>171516100067</t>
  </si>
  <si>
    <t>171516100068</t>
  </si>
  <si>
    <t>171516100069</t>
  </si>
  <si>
    <t>171516100070</t>
  </si>
  <si>
    <t>171516100071</t>
  </si>
  <si>
    <t>171516100072</t>
  </si>
  <si>
    <t>171516100073</t>
  </si>
  <si>
    <t>171516100074</t>
  </si>
  <si>
    <t>Achieved</t>
  </si>
  <si>
    <t xml:space="preserve">Question Paper:Pharmaceutical Inorganic Chemistry – Theory T </t>
  </si>
  <si>
    <t>Course Name :Pharmaceutical Inorganic Chemistry – Theory            Department : B.PHARM</t>
  </si>
  <si>
    <t xml:space="preserve">Question Paper:Remedial Biology – Theory </t>
  </si>
  <si>
    <t>Course Name : Remedial Biology – Theory           Department : B.PHARM</t>
  </si>
  <si>
    <t>46</t>
  </si>
  <si>
    <t>41</t>
  </si>
  <si>
    <t>42</t>
  </si>
  <si>
    <t>Question Paper: Remedial Mathematics – Theory</t>
  </si>
  <si>
    <t>Course Name : Remedial Mathematics – Theory           Department : B.PHARM</t>
  </si>
  <si>
    <t xml:space="preserve">Question Paper: Human Anatomy and Physiology – Practical  </t>
  </si>
  <si>
    <t>Course Name : Human Anatomy and Physiology – Practical            Department : B.PHARM</t>
  </si>
  <si>
    <t xml:space="preserve">Question Paper: Pharmaceutical Analysis I – Practical T </t>
  </si>
  <si>
    <t>Course Name : Pharmaceutical Analysis I – Practical           Department : B.PHARM</t>
  </si>
  <si>
    <t>CO 1, 2, 3,5,5</t>
  </si>
  <si>
    <t>CO 1, 2, 3,4,5</t>
  </si>
  <si>
    <t xml:space="preserve">Question Paper: Pharmaceutical Analysis I – Practical </t>
  </si>
  <si>
    <t>Course Name : Pharmaceutical Analysis I – Practical            Department : B.PHARM</t>
  </si>
  <si>
    <t>Question Paper: Pharmaceutical Inorganic Chemistry – Practi</t>
  </si>
  <si>
    <t>Course Name : Pharmaceutical Inorganic Chemistry – Practi          Department : B.PHARM</t>
  </si>
  <si>
    <t>Question Paper: Communication skills – Practical</t>
  </si>
  <si>
    <t>Course Name : Communication skills – Practical        Department : B.PHARM</t>
  </si>
  <si>
    <t xml:space="preserve">Question Paper: Human Anatomy and Physiology II – Theory </t>
  </si>
  <si>
    <t>Course Name : Human Anatomy and Physiology II – Theory           Department : B.PHARM</t>
  </si>
  <si>
    <t xml:space="preserve">Question Paper:Pharmaceutical Organic Chemistry I – Theory </t>
  </si>
  <si>
    <t>Course Name : Pharmaceutical Organic Chemistry I – Theory         Department : B.PHARM</t>
  </si>
  <si>
    <t xml:space="preserve">Question Paper: Biochemistry – Theory </t>
  </si>
  <si>
    <t>Course Name : Biochemistry – Theory         Department : B.PHARM</t>
  </si>
  <si>
    <t>Course Name : Computer Applications in Pharmacy – Theory         Department : B.PHARM</t>
  </si>
  <si>
    <t>Question Paper: Computer Applications in Pharmacy – Theory</t>
  </si>
  <si>
    <t xml:space="preserve">Question Paper: Human Anatomy and Physiology II –Practical </t>
  </si>
  <si>
    <t>Course Name : Human Anatomy and Physiology II –Practical           Department : B.PHARM</t>
  </si>
  <si>
    <t>Course Name : Biochemistry I– Practical        Department : B.PHARM</t>
  </si>
  <si>
    <t>Question Paper: Biohemistry I– Practical</t>
  </si>
  <si>
    <t>Question Paper: Pharmaceutical Organic Chemistry I Practical</t>
  </si>
  <si>
    <t>Question Paper: Computer Applications in Pharmacy – Practical</t>
  </si>
  <si>
    <t>Course Name : Computer Applications in Pharmacy – Practical    Department : B.PHARM</t>
  </si>
  <si>
    <t>Question Paper: Environmental sciences – Theory</t>
  </si>
  <si>
    <t>Course Name : Environmental sciences – Theory           Department : B.PHARM</t>
  </si>
  <si>
    <t xml:space="preserve">Question Paper: Pharmaceutical Organic Chemistry II – Theory </t>
  </si>
  <si>
    <t>Course Name : Pharmaceutical Organic Chemistry II – Theory          Department : B.PHARM</t>
  </si>
  <si>
    <t xml:space="preserve">Question Paper: Physical Pharmaceutics I – Theory </t>
  </si>
  <si>
    <t>Course Name : Physical Pharmaceutics I – Theory           Department : B.PHARM</t>
  </si>
  <si>
    <t>39</t>
  </si>
  <si>
    <t>59</t>
  </si>
  <si>
    <t>44</t>
  </si>
  <si>
    <t>43</t>
  </si>
  <si>
    <t>45</t>
  </si>
  <si>
    <t xml:space="preserve">Question Paper: PPharmaceutical Microbiology – Theory </t>
  </si>
  <si>
    <t>Course Name : Pharmaceutical Microbiology – Theory    Department : B.PHARM</t>
  </si>
  <si>
    <t>Course Name :Pharmaceutical Engineering – Theory   Department : B.PHARM</t>
  </si>
  <si>
    <t xml:space="preserve">Question Paper:Pharmaceutical Engineering – Theory </t>
  </si>
  <si>
    <t xml:space="preserve">Question Paper:Pharmaceutical Organic Chemistry II – Practical </t>
  </si>
  <si>
    <t>Course Name :Pharmaceutical Organic Chemistry II – Practical    Department : B.PHARM</t>
  </si>
  <si>
    <t>Question Paper:Physical Pharmaceutics I – Practical</t>
  </si>
  <si>
    <t>Course Name :Physical Pharmaceutics I – Practical   Department : B.PHARM</t>
  </si>
  <si>
    <t xml:space="preserve">Question Paper:Physical Pharmaceutics I – PracticalPharmaceutical Microbiology – Practical </t>
  </si>
  <si>
    <t>Course Name :Pharmaceutical Microbiology – Practical   Department : B.PHARM</t>
  </si>
  <si>
    <t xml:space="preserve">Question Paper:Pharmaceutical Engineering –Practical l </t>
  </si>
  <si>
    <t>Course Name :PPharmaceutical Engineering –Practical    Department : B.PHARM</t>
  </si>
  <si>
    <t xml:space="preserve">Question Paper:Pharmaceutical Organic Chemistry III– Theory </t>
  </si>
  <si>
    <t>Course Name :Pharmaceutical Organic Chemistry III– Theory   Department : B.PHARM</t>
  </si>
  <si>
    <t>Course Name :Medicinal Chemistry I – Theory   Department : B.PHARM</t>
  </si>
  <si>
    <t xml:space="preserve">Question Paper:Medicinal Chemistry I – Theory </t>
  </si>
  <si>
    <t>Course Name :V Department : B.PHARM</t>
  </si>
  <si>
    <t xml:space="preserve">Question Paper:Physical Pharmaceutics II – Theory </t>
  </si>
  <si>
    <t xml:space="preserve">Question Paper:Pharmacology I – Theory </t>
  </si>
  <si>
    <t>Course Name :Pharmacology I – Theory  Department : B.PHARM</t>
  </si>
  <si>
    <t>Question Paper:Pharmacognosy and Phytochemistry I</t>
  </si>
  <si>
    <t>Course Name :Pharmacognosy and Phytochemistry I  Department : B.PHARM</t>
  </si>
  <si>
    <t xml:space="preserve">Question PaperMedicinal Chemistry I – Practical </t>
  </si>
  <si>
    <t>Course Name :Medicinal Chemistry I – Practical   Department : B.PHARM</t>
  </si>
  <si>
    <t xml:space="preserve">Question Physical Pharmaceutics II – Practical </t>
  </si>
  <si>
    <t>Course Name :Physical Pharmaceutics II – Practical   Department : B.PHARM</t>
  </si>
  <si>
    <t xml:space="preserve">Question Paper Pharmacology I – Practical </t>
  </si>
  <si>
    <t>Course Name :Pharmacology I – Practical  Department : B.PHARM</t>
  </si>
  <si>
    <t xml:space="preserve">Question Paper Pharmacognosy and Phytochemistry I – Practical </t>
  </si>
  <si>
    <t>Course Name :PPharmacognosy and Phytochemistry I – Practical    Department : B.PHARM</t>
  </si>
  <si>
    <t>60 64</t>
  </si>
  <si>
    <t xml:space="preserve">Question Paper:PMedicinal Chemistry II – Theory </t>
  </si>
  <si>
    <t>Course Name :Medicinal Chemistry II – Theory Department : B.PHARM</t>
  </si>
  <si>
    <t xml:space="preserve"> Not Achieved</t>
  </si>
  <si>
    <t xml:space="preserve">  Achieved</t>
  </si>
  <si>
    <t>Question Paper:Pharmacology II – Theory</t>
  </si>
  <si>
    <t>Course Name :Pharmacology II – Theory Department : B.PHARM</t>
  </si>
  <si>
    <t xml:space="preserve">Question Paper:Pharmacognosy and Phytochemistry II– Theory </t>
  </si>
  <si>
    <t>Course Name :Pharmacognosy and Phytochemistry II– Theory  Department : B.PHARM</t>
  </si>
  <si>
    <t xml:space="preserve">Question Paper:Pharmaceutical Jurisprudence – Theory </t>
  </si>
  <si>
    <t>Course Name :Pharmaceutical Jurisprudence – Theory   Department : B.PHARM</t>
  </si>
  <si>
    <t>Course Name :Industrial Pharmacy I – Practical   Department : B.PHARM</t>
  </si>
  <si>
    <t>Question Paper Industrial Pharmacy I – Practical</t>
  </si>
  <si>
    <t>Question Paper Pharmacology II – Practical</t>
  </si>
  <si>
    <t>Course Name :Pharmacology II – Practical   Department : B.PHARM</t>
  </si>
  <si>
    <t>Question Paper Pharmacognosy and Phytochemistry II – Practical</t>
  </si>
  <si>
    <t>Course Name : Pharmacognosy and Phytochemistry II – Practical   Department : B.PHARM</t>
  </si>
  <si>
    <t xml:space="preserve">Question Paper:Medicinal Chemistry III – Theory </t>
  </si>
  <si>
    <t>Course Name :Medicinal Chemistry III – Theory   Department : B.PHARM</t>
  </si>
  <si>
    <t>Question Paper:Pharmacology III – Theory</t>
  </si>
  <si>
    <t>Course Name :Pharmacology III – Theory   Department : B.PHARM</t>
  </si>
  <si>
    <t xml:space="preserve">Question Paper:Herbal Drug Technology – Theory </t>
  </si>
  <si>
    <t>Course Name :Herbal Drug Technology – Theory  Department : B.PHARM</t>
  </si>
  <si>
    <t xml:space="preserve">Question Paper:Biopharmaceutics and Pharmacokinetics – Theory </t>
  </si>
  <si>
    <t>Course Name :Biopharmaceutics and Pharmacokinetics – Theory   Department : B.PHARM</t>
  </si>
  <si>
    <t>Question PaperPharmaceutical biotechnology</t>
  </si>
  <si>
    <t>Course Name :Pharmaceutical biotechnology   Department : B.PHARM</t>
  </si>
  <si>
    <t>Question Paper: Quality Assurance –Theory</t>
  </si>
  <si>
    <t>Course Name :Quality Assurance –Theory Department : B.PHARM</t>
  </si>
  <si>
    <t xml:space="preserve">Question Paper Medicinal chemistry III – Practical </t>
  </si>
  <si>
    <t>Course Name : Medicinal chemistry III – Practical    Department : B.PHARM</t>
  </si>
  <si>
    <t xml:space="preserve">Question Paper Pharmacology III – Practical </t>
  </si>
  <si>
    <t>Course Name : Pharmacology III – Practical   Department : B.PHARM</t>
  </si>
  <si>
    <t xml:space="preserve">Question Paper Herbal Drug Technology – Practical </t>
  </si>
  <si>
    <t>Course Name : PHerbal Drug Technology – Practical    Department : B.PHARM</t>
  </si>
  <si>
    <t>Course Name :Instrumental Methods of Analysis – Theory Department : B.PHARM</t>
  </si>
  <si>
    <t xml:space="preserve">Question Paper: Instrumental Methods of Analysis – Theory </t>
  </si>
  <si>
    <t xml:space="preserve">Question Paper: Industrial Pharmacy –II Theory </t>
  </si>
  <si>
    <t>Course Name :IIndustrial Pharmacy –II Theory Department : B.PHARM</t>
  </si>
  <si>
    <t xml:space="preserve">Question Paper: Pharmacy Practice – Theory </t>
  </si>
  <si>
    <t>Course Name :Pharmacy Practice – Theory Department : B.PHARM</t>
  </si>
  <si>
    <t xml:space="preserve">Question Paper: Novel Drug Delivery System – Theory </t>
  </si>
  <si>
    <t>Course Name : Novel Drug Delivery System – Theory Department : B.PHARM</t>
  </si>
  <si>
    <t>Course Name : Instrumental Methods of Analysis – Practical     Department : B.PHARM</t>
  </si>
  <si>
    <t xml:space="preserve">Question Paper Instrumental Methods of Analysis – Practical </t>
  </si>
  <si>
    <t>Question Paper: Practice School</t>
  </si>
  <si>
    <t>Course Name : Practice School Department : B.PHARM</t>
  </si>
  <si>
    <t xml:space="preserve">Question Paper: Biostatistics and Research Methodology </t>
  </si>
  <si>
    <t>Course Name : Biostatistics and Research Methodology  Department : B.PHARM</t>
  </si>
  <si>
    <t>Question Paper: Social and Preventive Pharmacy</t>
  </si>
  <si>
    <t>Course Name : Social and Preventive Pharmacy  Department : B.PHARM</t>
  </si>
  <si>
    <t xml:space="preserve">Question Paper: Pharmaceutical Marketing </t>
  </si>
  <si>
    <t>Course Name : SPharmaceutical Marketing   Department : B.PHARM</t>
  </si>
  <si>
    <t xml:space="preserve">Question Paper: Pharmaceutical Regulatory Science </t>
  </si>
  <si>
    <t>Course Name : Pharmaceutical Regulatory Science    Department : B.PHARM</t>
  </si>
  <si>
    <t xml:space="preserve">Question Paper: Project Work </t>
  </si>
  <si>
    <t>Question Paper: Pathophysiology- Theory</t>
  </si>
  <si>
    <t>Course Name : Pathophysiology- Theory     Department : B.PHARM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</si>
</sst>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"/>
    <numFmt numFmtId="166" formatCode="0.00000"/>
    <numFmt numFmtId="167" formatCode="0.00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6"/>
      <color rgb="FFFF0000"/>
      <name val="Calibri"/>
      <family val="2"/>
      <scheme val="minor"/>
    </font>
    <font>
      <b/>
      <sz val="16"/>
      <color rgb="FF00B0F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indexed="8"/>
      <name val="SansSerif"/>
    </font>
    <font>
      <sz val="8"/>
      <name val="Calibri"/>
      <family val="2"/>
      <scheme val="minor"/>
    </font>
    <font>
      <b/>
      <sz val="10"/>
      <color indexed="8"/>
      <name val="SansSerif"/>
    </font>
    <font>
      <b/>
      <sz val="10"/>
      <name val="SansSerif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4">
    <xf numFmtId="0" fontId="0" fillId="0" borderId="0" xfId="0"/>
    <xf numFmtId="1" fontId="3" fillId="2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1" fontId="3" fillId="2" borderId="0" xfId="0" applyNumberFormat="1" applyFont="1" applyFill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1" fontId="0" fillId="0" borderId="0" xfId="0" applyNumberFormat="1" applyAlignment="1">
      <alignment vertical="center"/>
    </xf>
    <xf numFmtId="1" fontId="3" fillId="5" borderId="5" xfId="0" applyNumberFormat="1" applyFont="1" applyFill="1" applyBorder="1" applyAlignment="1">
      <alignment vertical="center"/>
    </xf>
    <xf numFmtId="1" fontId="6" fillId="4" borderId="5" xfId="0" applyNumberFormat="1" applyFont="1" applyFill="1" applyBorder="1" applyAlignment="1">
      <alignment horizontal="center" vertical="center"/>
    </xf>
    <xf numFmtId="164" fontId="0" fillId="4" borderId="3" xfId="0" applyNumberFormat="1" applyFill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1" fontId="3" fillId="5" borderId="4" xfId="0" applyNumberFormat="1" applyFont="1" applyFill="1" applyBorder="1" applyAlignment="1">
      <alignment vertical="center"/>
    </xf>
    <xf numFmtId="1" fontId="3" fillId="4" borderId="4" xfId="0" applyNumberFormat="1" applyFont="1" applyFill="1" applyBorder="1" applyAlignment="1">
      <alignment vertical="center"/>
    </xf>
    <xf numFmtId="1" fontId="3" fillId="4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/>
    </xf>
    <xf numFmtId="10" fontId="2" fillId="0" borderId="4" xfId="1" applyNumberFormat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65" fontId="3" fillId="4" borderId="4" xfId="0" applyNumberFormat="1" applyFont="1" applyFill="1" applyBorder="1" applyAlignment="1">
      <alignment horizontal="center" vertical="center"/>
    </xf>
    <xf numFmtId="1" fontId="2" fillId="4" borderId="4" xfId="0" applyNumberFormat="1" applyFont="1" applyFill="1" applyBorder="1" applyAlignment="1">
      <alignment horizontal="center" vertical="center"/>
    </xf>
    <xf numFmtId="165" fontId="2" fillId="4" borderId="3" xfId="0" applyNumberFormat="1" applyFont="1" applyFill="1" applyBorder="1" applyAlignment="1">
      <alignment horizontal="center" vertical="center"/>
    </xf>
    <xf numFmtId="1" fontId="2" fillId="0" borderId="3" xfId="0" applyNumberFormat="1" applyFont="1" applyBorder="1" applyAlignment="1">
      <alignment vertical="center"/>
    </xf>
    <xf numFmtId="1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1" fontId="0" fillId="0" borderId="4" xfId="0" applyNumberFormat="1" applyBorder="1" applyAlignment="1">
      <alignment horizontal="center"/>
    </xf>
    <xf numFmtId="1" fontId="0" fillId="4" borderId="4" xfId="0" applyNumberFormat="1" applyFill="1" applyBorder="1" applyAlignment="1">
      <alignment horizontal="center" vertical="center"/>
    </xf>
    <xf numFmtId="1" fontId="0" fillId="4" borderId="3" xfId="0" applyNumberFormat="1" applyFill="1" applyBorder="1" applyAlignment="1">
      <alignment horizontal="center" vertical="center"/>
    </xf>
    <xf numFmtId="1" fontId="10" fillId="6" borderId="3" xfId="0" applyNumberFormat="1" applyFont="1" applyFill="1" applyBorder="1" applyAlignment="1">
      <alignment vertical="center"/>
    </xf>
    <xf numFmtId="2" fontId="0" fillId="7" borderId="4" xfId="0" applyNumberFormat="1" applyFill="1" applyBorder="1" applyAlignment="1">
      <alignment horizontal="center" vertical="center"/>
    </xf>
    <xf numFmtId="164" fontId="0" fillId="7" borderId="3" xfId="0" applyNumberFormat="1" applyFill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0" fillId="4" borderId="2" xfId="0" applyNumberFormat="1" applyFill="1" applyBorder="1" applyAlignment="1">
      <alignment horizontal="center" vertical="center"/>
    </xf>
    <xf numFmtId="1" fontId="10" fillId="6" borderId="2" xfId="0" applyNumberFormat="1" applyFont="1" applyFill="1" applyBorder="1" applyAlignment="1">
      <alignment vertical="center"/>
    </xf>
    <xf numFmtId="2" fontId="2" fillId="0" borderId="4" xfId="0" applyNumberFormat="1" applyFont="1" applyBorder="1" applyAlignment="1">
      <alignment horizontal="center" vertical="center"/>
    </xf>
    <xf numFmtId="1" fontId="10" fillId="8" borderId="4" xfId="0" applyNumberFormat="1" applyFont="1" applyFill="1" applyBorder="1" applyAlignment="1">
      <alignment vertical="center"/>
    </xf>
    <xf numFmtId="164" fontId="2" fillId="3" borderId="4" xfId="0" applyNumberFormat="1" applyFont="1" applyFill="1" applyBorder="1" applyAlignment="1">
      <alignment horizontal="center" vertical="center"/>
    </xf>
    <xf numFmtId="1" fontId="0" fillId="4" borderId="0" xfId="0" applyNumberFormat="1" applyFill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0" fillId="9" borderId="0" xfId="0" applyFill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0" fillId="9" borderId="0" xfId="0" applyFill="1" applyAlignment="1">
      <alignment vertical="center"/>
    </xf>
    <xf numFmtId="1" fontId="0" fillId="4" borderId="4" xfId="0" applyNumberFormat="1" applyFill="1" applyBorder="1" applyAlignment="1">
      <alignment horizontal="center"/>
    </xf>
    <xf numFmtId="1" fontId="0" fillId="4" borderId="0" xfId="0" applyNumberFormat="1" applyFill="1" applyAlignment="1">
      <alignment horizontal="center"/>
    </xf>
    <xf numFmtId="1" fontId="10" fillId="0" borderId="0" xfId="0" applyNumberFormat="1" applyFont="1" applyAlignment="1">
      <alignment vertical="center"/>
    </xf>
    <xf numFmtId="2" fontId="2" fillId="0" borderId="0" xfId="0" applyNumberFormat="1" applyFont="1" applyAlignment="1">
      <alignment horizontal="center" vertical="center" wrapText="1"/>
    </xf>
    <xf numFmtId="1" fontId="0" fillId="0" borderId="0" xfId="0" applyNumberFormat="1"/>
    <xf numFmtId="0" fontId="11" fillId="4" borderId="4" xfId="0" applyFont="1" applyFill="1" applyBorder="1" applyAlignment="1">
      <alignment horizontal="center"/>
    </xf>
    <xf numFmtId="2" fontId="2" fillId="10" borderId="4" xfId="0" applyNumberFormat="1" applyFont="1" applyFill="1" applyBorder="1" applyAlignment="1">
      <alignment horizontal="center" vertical="center"/>
    </xf>
    <xf numFmtId="165" fontId="2" fillId="10" borderId="4" xfId="0" applyNumberFormat="1" applyFont="1" applyFill="1" applyBorder="1" applyAlignment="1">
      <alignment horizontal="center" vertical="center"/>
    </xf>
    <xf numFmtId="165" fontId="0" fillId="10" borderId="4" xfId="0" applyNumberFormat="1" applyFill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166" fontId="0" fillId="0" borderId="0" xfId="0" applyNumberFormat="1"/>
    <xf numFmtId="0" fontId="13" fillId="0" borderId="0" xfId="0" applyFont="1" applyAlignment="1">
      <alignment vertical="center"/>
    </xf>
    <xf numFmtId="167" fontId="0" fillId="0" borderId="0" xfId="0" applyNumberFormat="1"/>
    <xf numFmtId="0" fontId="14" fillId="0" borderId="6" xfId="0" applyFont="1" applyBorder="1" applyAlignment="1">
      <alignment horizontal="left" vertical="top" wrapText="1"/>
    </xf>
    <xf numFmtId="1" fontId="0" fillId="0" borderId="4" xfId="0" applyNumberFormat="1" applyBorder="1" applyAlignment="1">
      <alignment vertical="center"/>
    </xf>
    <xf numFmtId="0" fontId="0" fillId="4" borderId="4" xfId="0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6" fillId="4" borderId="4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1" fontId="6" fillId="4" borderId="4" xfId="0" applyNumberFormat="1" applyFont="1" applyFill="1" applyBorder="1" applyAlignment="1">
      <alignment horizontal="center" vertical="center"/>
    </xf>
    <xf numFmtId="1" fontId="11" fillId="0" borderId="4" xfId="0" applyNumberFormat="1" applyFont="1" applyBorder="1" applyAlignment="1">
      <alignment horizontal="center" wrapText="1"/>
    </xf>
    <xf numFmtId="1" fontId="11" fillId="4" borderId="4" xfId="0" applyNumberFormat="1" applyFont="1" applyFill="1" applyBorder="1" applyAlignment="1">
      <alignment horizontal="center" wrapText="1"/>
    </xf>
    <xf numFmtId="0" fontId="2" fillId="0" borderId="4" xfId="0" applyFont="1" applyBorder="1" applyAlignment="1">
      <alignment vertical="center"/>
    </xf>
    <xf numFmtId="1" fontId="2" fillId="3" borderId="4" xfId="0" applyNumberFormat="1" applyFont="1" applyFill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12" fillId="0" borderId="4" xfId="0" applyNumberFormat="1" applyFont="1" applyBorder="1" applyAlignment="1">
      <alignment horizontal="center"/>
    </xf>
    <xf numFmtId="0" fontId="11" fillId="4" borderId="4" xfId="0" applyFont="1" applyFill="1" applyBorder="1" applyAlignment="1">
      <alignment horizontal="center" vertical="center"/>
    </xf>
    <xf numFmtId="1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" fontId="0" fillId="11" borderId="4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left" vertical="center" wrapText="1"/>
    </xf>
    <xf numFmtId="1" fontId="3" fillId="2" borderId="4" xfId="0" applyNumberFormat="1" applyFont="1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9" borderId="0" xfId="0" applyFill="1" applyBorder="1" applyAlignment="1">
      <alignment horizontal="center" vertical="center"/>
    </xf>
    <xf numFmtId="0" fontId="0" fillId="9" borderId="0" xfId="0" applyFill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0" fillId="9" borderId="0" xfId="0" applyFill="1" applyBorder="1" applyAlignment="1">
      <alignment vertical="center"/>
    </xf>
    <xf numFmtId="1" fontId="11" fillId="12" borderId="4" xfId="0" applyNumberFormat="1" applyFont="1" applyFill="1" applyBorder="1" applyAlignment="1">
      <alignment horizontal="center" vertical="center"/>
    </xf>
    <xf numFmtId="1" fontId="0" fillId="12" borderId="4" xfId="0" applyNumberForma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7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externalLink" Target="externalLinks/externalLink1.xml"/><Relationship Id="rId77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externalLink" Target="externalLinks/externalLink2.xml"/><Relationship Id="rId7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externalLink" Target="externalLinks/externalLink5.xml"/><Relationship Id="rId78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o%20so%20attainment\1ST\BPHARM-BB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wnloads/BPHARM-BB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o%20so%20attainment\3RD\BPHARM-BB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o%20so%20attainment\3RD\NAAC%20co%20and%20pos\BPharm%203rd%20Sem%20Internal%20Mark%20Report%20(1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his_PC/Downloads/BPHARM-BB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3487">
          <cell r="E3487">
            <v>171516100002</v>
          </cell>
        </row>
        <row r="3521">
          <cell r="E3521">
            <v>171516100003</v>
          </cell>
        </row>
        <row r="3524">
          <cell r="E3524">
            <v>171516100005</v>
          </cell>
        </row>
        <row r="3554">
          <cell r="E3554">
            <v>171516100006</v>
          </cell>
        </row>
        <row r="3567">
          <cell r="E3567">
            <v>171516100007</v>
          </cell>
        </row>
        <row r="3577">
          <cell r="E3577">
            <v>171516100008</v>
          </cell>
        </row>
        <row r="3583">
          <cell r="E3583">
            <v>171516100009</v>
          </cell>
        </row>
        <row r="3584">
          <cell r="E3584">
            <v>171516100010</v>
          </cell>
        </row>
        <row r="3585">
          <cell r="E3585">
            <v>171516100011</v>
          </cell>
        </row>
        <row r="3590">
          <cell r="E3590">
            <v>171516100012</v>
          </cell>
        </row>
        <row r="3591">
          <cell r="E3591">
            <v>171516100013</v>
          </cell>
        </row>
        <row r="3592">
          <cell r="E3592">
            <v>171516100014</v>
          </cell>
        </row>
        <row r="3596">
          <cell r="E3596">
            <v>171516100017</v>
          </cell>
        </row>
        <row r="3597">
          <cell r="E3597">
            <v>171516100018</v>
          </cell>
        </row>
        <row r="3598">
          <cell r="E3598">
            <v>171516100019</v>
          </cell>
        </row>
        <row r="3599">
          <cell r="E3599">
            <v>171516100021</v>
          </cell>
        </row>
        <row r="3604">
          <cell r="E3604">
            <v>171516100022</v>
          </cell>
        </row>
        <row r="3605">
          <cell r="E3605">
            <v>171516100023</v>
          </cell>
        </row>
        <row r="3606">
          <cell r="E3606">
            <v>171516100024</v>
          </cell>
        </row>
        <row r="3615">
          <cell r="E3615">
            <v>171516100026</v>
          </cell>
        </row>
        <row r="3625">
          <cell r="E3625">
            <v>171516100030</v>
          </cell>
        </row>
        <row r="3637">
          <cell r="E3637">
            <v>171516100031</v>
          </cell>
        </row>
        <row r="3638">
          <cell r="E3638">
            <v>171516100032</v>
          </cell>
        </row>
        <row r="3639">
          <cell r="E3639">
            <v>171516100033</v>
          </cell>
        </row>
        <row r="3640">
          <cell r="E3640">
            <v>171516100034</v>
          </cell>
        </row>
        <row r="3641">
          <cell r="E3641">
            <v>171516100035</v>
          </cell>
        </row>
        <row r="3646">
          <cell r="E3646">
            <v>171516100037</v>
          </cell>
        </row>
        <row r="3647">
          <cell r="E3647">
            <v>171516100038</v>
          </cell>
        </row>
        <row r="3648">
          <cell r="E3648">
            <v>171516100039</v>
          </cell>
        </row>
        <row r="3649">
          <cell r="E3649">
            <v>171516100040</v>
          </cell>
        </row>
        <row r="3650">
          <cell r="E3650">
            <v>171516100041</v>
          </cell>
        </row>
        <row r="3651">
          <cell r="E3651">
            <v>171516100042</v>
          </cell>
        </row>
        <row r="3652">
          <cell r="E3652">
            <v>171516100043</v>
          </cell>
        </row>
        <row r="3653">
          <cell r="E3653">
            <v>171516100044</v>
          </cell>
        </row>
        <row r="3654">
          <cell r="E3654">
            <v>171516100045</v>
          </cell>
        </row>
        <row r="3656">
          <cell r="E3656">
            <v>171516100048</v>
          </cell>
        </row>
        <row r="3664">
          <cell r="E3664">
            <v>171516100049</v>
          </cell>
        </row>
        <row r="3665">
          <cell r="E3665">
            <v>171516100050</v>
          </cell>
        </row>
        <row r="3671">
          <cell r="E3671">
            <v>171516100051</v>
          </cell>
        </row>
        <row r="3672">
          <cell r="E3672">
            <v>171516100052</v>
          </cell>
        </row>
        <row r="3673">
          <cell r="E3673">
            <v>171516100053</v>
          </cell>
        </row>
        <row r="3674">
          <cell r="E3674">
            <v>171516100054</v>
          </cell>
        </row>
        <row r="3675">
          <cell r="E3675">
            <v>171516100055</v>
          </cell>
        </row>
        <row r="3679">
          <cell r="E3679">
            <v>171516100056</v>
          </cell>
        </row>
        <row r="3685">
          <cell r="E3685">
            <v>171516100057</v>
          </cell>
        </row>
        <row r="3686">
          <cell r="E3686">
            <v>171516100058</v>
          </cell>
        </row>
        <row r="3687">
          <cell r="E3687">
            <v>171516100059</v>
          </cell>
        </row>
        <row r="3688">
          <cell r="E3688">
            <v>171516100060</v>
          </cell>
        </row>
        <row r="3691">
          <cell r="E3691">
            <v>171516100061</v>
          </cell>
        </row>
        <row r="3692">
          <cell r="E3692">
            <v>171516100062</v>
          </cell>
        </row>
        <row r="3693">
          <cell r="E3693">
            <v>171516100064</v>
          </cell>
        </row>
        <row r="3697">
          <cell r="E3697">
            <v>171516100066</v>
          </cell>
        </row>
        <row r="3699">
          <cell r="E3699">
            <v>171516100067</v>
          </cell>
        </row>
        <row r="3702">
          <cell r="E3702">
            <v>171516100068</v>
          </cell>
        </row>
        <row r="3703">
          <cell r="E3703">
            <v>171516100069</v>
          </cell>
        </row>
        <row r="3704">
          <cell r="E3704">
            <v>171516100070</v>
          </cell>
        </row>
        <row r="3705">
          <cell r="E3705">
            <v>171516100071</v>
          </cell>
        </row>
        <row r="3709">
          <cell r="E3709">
            <v>171516100072</v>
          </cell>
        </row>
        <row r="3714">
          <cell r="E3714">
            <v>171516100073</v>
          </cell>
        </row>
        <row r="3715">
          <cell r="E3715">
            <v>171516100074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706">
          <cell r="N706" t="str">
            <v>46</v>
          </cell>
        </row>
        <row r="707">
          <cell r="N707" t="str">
            <v>41</v>
          </cell>
        </row>
        <row r="708">
          <cell r="N708" t="str">
            <v>41</v>
          </cell>
        </row>
        <row r="709">
          <cell r="N709" t="str">
            <v>46</v>
          </cell>
        </row>
        <row r="710">
          <cell r="N710" t="str">
            <v>41</v>
          </cell>
        </row>
        <row r="711">
          <cell r="N711" t="str">
            <v>42</v>
          </cell>
        </row>
        <row r="712">
          <cell r="N712" t="str">
            <v>41</v>
          </cell>
        </row>
        <row r="713">
          <cell r="N713" t="str">
            <v>42</v>
          </cell>
        </row>
        <row r="714">
          <cell r="N714" t="str">
            <v>41</v>
          </cell>
        </row>
        <row r="715">
          <cell r="N715" t="str">
            <v>41</v>
          </cell>
        </row>
        <row r="821">
          <cell r="N821">
            <v>25</v>
          </cell>
        </row>
        <row r="822">
          <cell r="N822">
            <v>34</v>
          </cell>
        </row>
        <row r="823">
          <cell r="N823">
            <v>27</v>
          </cell>
        </row>
        <row r="824">
          <cell r="N824">
            <v>25</v>
          </cell>
        </row>
        <row r="825">
          <cell r="N825">
            <v>27</v>
          </cell>
        </row>
        <row r="826">
          <cell r="N826">
            <v>26</v>
          </cell>
        </row>
        <row r="827">
          <cell r="N827">
            <v>25</v>
          </cell>
        </row>
        <row r="828">
          <cell r="N828">
            <v>25</v>
          </cell>
        </row>
        <row r="829">
          <cell r="N829">
            <v>27</v>
          </cell>
        </row>
        <row r="830">
          <cell r="N830">
            <v>25</v>
          </cell>
        </row>
        <row r="831">
          <cell r="N831">
            <v>27</v>
          </cell>
        </row>
        <row r="832">
          <cell r="N832">
            <v>28</v>
          </cell>
        </row>
        <row r="833">
          <cell r="N833">
            <v>38</v>
          </cell>
        </row>
        <row r="834">
          <cell r="N834">
            <v>8</v>
          </cell>
        </row>
        <row r="835">
          <cell r="N835">
            <v>25</v>
          </cell>
        </row>
        <row r="836">
          <cell r="N836">
            <v>26</v>
          </cell>
        </row>
        <row r="837">
          <cell r="N837">
            <v>35</v>
          </cell>
        </row>
        <row r="838">
          <cell r="N838">
            <v>28</v>
          </cell>
        </row>
        <row r="839">
          <cell r="N839">
            <v>25</v>
          </cell>
        </row>
        <row r="840">
          <cell r="N840">
            <v>25</v>
          </cell>
        </row>
        <row r="841">
          <cell r="N841">
            <v>33</v>
          </cell>
        </row>
        <row r="842">
          <cell r="N842">
            <v>25</v>
          </cell>
        </row>
        <row r="843">
          <cell r="N843">
            <v>25</v>
          </cell>
        </row>
        <row r="844">
          <cell r="N844">
            <v>26</v>
          </cell>
        </row>
        <row r="845">
          <cell r="N845">
            <v>27</v>
          </cell>
        </row>
        <row r="846">
          <cell r="N846">
            <v>27</v>
          </cell>
        </row>
        <row r="847">
          <cell r="N847">
            <v>25</v>
          </cell>
        </row>
        <row r="848">
          <cell r="N848">
            <v>25</v>
          </cell>
        </row>
        <row r="849">
          <cell r="N849">
            <v>26</v>
          </cell>
        </row>
        <row r="850">
          <cell r="N850">
            <v>25</v>
          </cell>
        </row>
        <row r="851">
          <cell r="N851">
            <v>25</v>
          </cell>
        </row>
        <row r="852">
          <cell r="N852">
            <v>25</v>
          </cell>
        </row>
        <row r="853">
          <cell r="N853">
            <v>27</v>
          </cell>
        </row>
        <row r="854">
          <cell r="N854">
            <v>28</v>
          </cell>
        </row>
        <row r="855">
          <cell r="N855">
            <v>25</v>
          </cell>
        </row>
        <row r="856">
          <cell r="N856">
            <v>25</v>
          </cell>
        </row>
        <row r="857">
          <cell r="N857">
            <v>25</v>
          </cell>
        </row>
        <row r="858">
          <cell r="N858">
            <v>26</v>
          </cell>
        </row>
        <row r="859">
          <cell r="N859">
            <v>25</v>
          </cell>
        </row>
        <row r="860">
          <cell r="N860">
            <v>25</v>
          </cell>
        </row>
        <row r="861">
          <cell r="N861">
            <v>25</v>
          </cell>
        </row>
        <row r="862">
          <cell r="N862">
            <v>25</v>
          </cell>
        </row>
        <row r="863">
          <cell r="N863">
            <v>27</v>
          </cell>
        </row>
        <row r="864">
          <cell r="N864">
            <v>25</v>
          </cell>
        </row>
        <row r="865">
          <cell r="N865">
            <v>25</v>
          </cell>
        </row>
        <row r="866">
          <cell r="N866">
            <v>28</v>
          </cell>
        </row>
        <row r="867">
          <cell r="N867">
            <v>27</v>
          </cell>
        </row>
        <row r="868">
          <cell r="N868">
            <v>25</v>
          </cell>
        </row>
        <row r="869">
          <cell r="N869">
            <v>38</v>
          </cell>
        </row>
        <row r="870">
          <cell r="N870">
            <v>25</v>
          </cell>
        </row>
        <row r="871">
          <cell r="N871">
            <v>25</v>
          </cell>
        </row>
        <row r="872">
          <cell r="N872">
            <v>27</v>
          </cell>
        </row>
        <row r="873">
          <cell r="N873">
            <v>32</v>
          </cell>
        </row>
        <row r="874">
          <cell r="N874">
            <v>26</v>
          </cell>
        </row>
        <row r="875">
          <cell r="N875">
            <v>25</v>
          </cell>
        </row>
        <row r="876">
          <cell r="N876">
            <v>34</v>
          </cell>
        </row>
        <row r="877">
          <cell r="N877">
            <v>32</v>
          </cell>
        </row>
        <row r="878">
          <cell r="N878">
            <v>25</v>
          </cell>
        </row>
        <row r="879">
          <cell r="N879">
            <v>25</v>
          </cell>
        </row>
        <row r="880">
          <cell r="N880">
            <v>25</v>
          </cell>
        </row>
        <row r="881">
          <cell r="N881">
            <v>19</v>
          </cell>
        </row>
        <row r="882">
          <cell r="N882">
            <v>26</v>
          </cell>
        </row>
        <row r="883">
          <cell r="N883">
            <v>34</v>
          </cell>
        </row>
        <row r="884">
          <cell r="N884">
            <v>26</v>
          </cell>
        </row>
        <row r="885">
          <cell r="N885">
            <v>19</v>
          </cell>
        </row>
        <row r="886">
          <cell r="N886">
            <v>29</v>
          </cell>
        </row>
        <row r="887">
          <cell r="N887">
            <v>25</v>
          </cell>
        </row>
        <row r="888">
          <cell r="N888">
            <v>26</v>
          </cell>
        </row>
        <row r="889">
          <cell r="N889">
            <v>25</v>
          </cell>
        </row>
        <row r="890">
          <cell r="N890">
            <v>8</v>
          </cell>
        </row>
        <row r="891">
          <cell r="N891">
            <v>24</v>
          </cell>
        </row>
        <row r="892">
          <cell r="N892">
            <v>23</v>
          </cell>
        </row>
        <row r="893">
          <cell r="N893">
            <v>37</v>
          </cell>
        </row>
        <row r="894">
          <cell r="N894">
            <v>26</v>
          </cell>
        </row>
        <row r="895">
          <cell r="N895">
            <v>34</v>
          </cell>
        </row>
        <row r="896">
          <cell r="N896">
            <v>30</v>
          </cell>
        </row>
        <row r="897">
          <cell r="N897">
            <v>26</v>
          </cell>
        </row>
        <row r="898">
          <cell r="N898">
            <v>23</v>
          </cell>
        </row>
        <row r="899">
          <cell r="N899">
            <v>25</v>
          </cell>
        </row>
        <row r="900">
          <cell r="N900">
            <v>30</v>
          </cell>
        </row>
        <row r="901">
          <cell r="N901">
            <v>24</v>
          </cell>
        </row>
        <row r="902">
          <cell r="N902">
            <v>29</v>
          </cell>
        </row>
        <row r="903">
          <cell r="N903">
            <v>29</v>
          </cell>
        </row>
        <row r="904">
          <cell r="N904">
            <v>27</v>
          </cell>
        </row>
        <row r="905">
          <cell r="N905">
            <v>33</v>
          </cell>
        </row>
        <row r="906">
          <cell r="N906">
            <v>32</v>
          </cell>
        </row>
        <row r="907">
          <cell r="N907">
            <v>37</v>
          </cell>
        </row>
        <row r="908">
          <cell r="N908">
            <v>29</v>
          </cell>
        </row>
        <row r="909">
          <cell r="N909">
            <v>40</v>
          </cell>
        </row>
        <row r="910">
          <cell r="N910">
            <v>11</v>
          </cell>
        </row>
        <row r="911">
          <cell r="N911">
            <v>26</v>
          </cell>
        </row>
        <row r="912">
          <cell r="N912">
            <v>40</v>
          </cell>
        </row>
        <row r="913">
          <cell r="N913">
            <v>18</v>
          </cell>
        </row>
        <row r="914">
          <cell r="N914">
            <v>34</v>
          </cell>
        </row>
        <row r="915">
          <cell r="N915">
            <v>35</v>
          </cell>
        </row>
        <row r="916">
          <cell r="N916">
            <v>38</v>
          </cell>
        </row>
        <row r="917">
          <cell r="N917">
            <v>40</v>
          </cell>
        </row>
        <row r="918">
          <cell r="N918">
            <v>20</v>
          </cell>
        </row>
        <row r="919">
          <cell r="N919">
            <v>18</v>
          </cell>
        </row>
        <row r="920">
          <cell r="N920">
            <v>30</v>
          </cell>
        </row>
        <row r="921">
          <cell r="N921">
            <v>30</v>
          </cell>
        </row>
        <row r="922">
          <cell r="N922">
            <v>30</v>
          </cell>
        </row>
        <row r="923">
          <cell r="N923">
            <v>25</v>
          </cell>
        </row>
        <row r="924">
          <cell r="N924">
            <v>33</v>
          </cell>
        </row>
        <row r="925">
          <cell r="N925">
            <v>29</v>
          </cell>
        </row>
        <row r="926">
          <cell r="N926">
            <v>40</v>
          </cell>
        </row>
        <row r="927">
          <cell r="N927">
            <v>42</v>
          </cell>
        </row>
        <row r="928">
          <cell r="N928">
            <v>37</v>
          </cell>
        </row>
        <row r="929">
          <cell r="N929">
            <v>28</v>
          </cell>
        </row>
        <row r="930">
          <cell r="N930">
            <v>49</v>
          </cell>
        </row>
        <row r="931">
          <cell r="N931">
            <v>27</v>
          </cell>
        </row>
        <row r="932">
          <cell r="N932">
            <v>40</v>
          </cell>
        </row>
        <row r="933">
          <cell r="N933">
            <v>43</v>
          </cell>
        </row>
        <row r="934">
          <cell r="N934">
            <v>38</v>
          </cell>
        </row>
        <row r="935">
          <cell r="N935">
            <v>27</v>
          </cell>
        </row>
        <row r="936">
          <cell r="N936">
            <v>32</v>
          </cell>
        </row>
        <row r="937">
          <cell r="N937">
            <v>29</v>
          </cell>
        </row>
        <row r="938">
          <cell r="N938">
            <v>36</v>
          </cell>
        </row>
        <row r="939">
          <cell r="N939">
            <v>46</v>
          </cell>
        </row>
        <row r="940">
          <cell r="N940">
            <v>41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C1">
            <v>23</v>
          </cell>
        </row>
        <row r="2">
          <cell r="C2">
            <v>23</v>
          </cell>
        </row>
        <row r="3">
          <cell r="C3">
            <v>23</v>
          </cell>
        </row>
        <row r="4">
          <cell r="C4">
            <v>22</v>
          </cell>
        </row>
        <row r="5">
          <cell r="C5">
            <v>22</v>
          </cell>
        </row>
        <row r="6">
          <cell r="C6">
            <v>22</v>
          </cell>
        </row>
        <row r="7">
          <cell r="C7">
            <v>21</v>
          </cell>
        </row>
        <row r="8">
          <cell r="C8">
            <v>20</v>
          </cell>
        </row>
        <row r="9">
          <cell r="C9">
            <v>20</v>
          </cell>
        </row>
        <row r="10">
          <cell r="C10">
            <v>21</v>
          </cell>
        </row>
        <row r="11">
          <cell r="C11">
            <v>21</v>
          </cell>
        </row>
        <row r="12">
          <cell r="C12">
            <v>21</v>
          </cell>
        </row>
        <row r="13">
          <cell r="C13">
            <v>22</v>
          </cell>
        </row>
        <row r="14">
          <cell r="C14">
            <v>20</v>
          </cell>
        </row>
        <row r="15">
          <cell r="C15">
            <v>19</v>
          </cell>
        </row>
        <row r="16">
          <cell r="C16">
            <v>20</v>
          </cell>
        </row>
        <row r="17">
          <cell r="C17">
            <v>22</v>
          </cell>
        </row>
        <row r="18">
          <cell r="C18">
            <v>20</v>
          </cell>
        </row>
        <row r="19">
          <cell r="C19">
            <v>21</v>
          </cell>
        </row>
        <row r="20">
          <cell r="C20">
            <v>23</v>
          </cell>
        </row>
        <row r="21">
          <cell r="C21">
            <v>22</v>
          </cell>
        </row>
        <row r="22">
          <cell r="C22">
            <v>19</v>
          </cell>
        </row>
        <row r="23">
          <cell r="C23">
            <v>21</v>
          </cell>
        </row>
        <row r="24">
          <cell r="C24">
            <v>22</v>
          </cell>
        </row>
        <row r="25">
          <cell r="C25">
            <v>22</v>
          </cell>
        </row>
        <row r="26">
          <cell r="C26">
            <v>21</v>
          </cell>
        </row>
        <row r="27">
          <cell r="C27">
            <v>21</v>
          </cell>
        </row>
        <row r="28">
          <cell r="C28">
            <v>22</v>
          </cell>
        </row>
        <row r="29">
          <cell r="C29">
            <v>22</v>
          </cell>
        </row>
        <row r="30">
          <cell r="C30">
            <v>19</v>
          </cell>
        </row>
        <row r="31">
          <cell r="C31">
            <v>20</v>
          </cell>
        </row>
        <row r="32">
          <cell r="C32">
            <v>21</v>
          </cell>
        </row>
        <row r="33">
          <cell r="C33">
            <v>23</v>
          </cell>
        </row>
        <row r="34">
          <cell r="C34">
            <v>21</v>
          </cell>
        </row>
        <row r="35">
          <cell r="C35">
            <v>20</v>
          </cell>
        </row>
        <row r="36">
          <cell r="C36">
            <v>21</v>
          </cell>
        </row>
        <row r="37">
          <cell r="C37">
            <v>21</v>
          </cell>
        </row>
        <row r="38">
          <cell r="C38">
            <v>22</v>
          </cell>
        </row>
        <row r="39">
          <cell r="C39">
            <v>21</v>
          </cell>
        </row>
        <row r="40">
          <cell r="C40">
            <v>20</v>
          </cell>
        </row>
        <row r="41">
          <cell r="C41">
            <v>21</v>
          </cell>
        </row>
        <row r="42">
          <cell r="C42">
            <v>19</v>
          </cell>
        </row>
        <row r="43">
          <cell r="C43">
            <v>20</v>
          </cell>
        </row>
        <row r="44">
          <cell r="C44">
            <v>18</v>
          </cell>
        </row>
        <row r="45">
          <cell r="C45">
            <v>20</v>
          </cell>
        </row>
        <row r="46">
          <cell r="C46">
            <v>20</v>
          </cell>
        </row>
        <row r="47">
          <cell r="C47">
            <v>21</v>
          </cell>
        </row>
        <row r="48">
          <cell r="C48">
            <v>21</v>
          </cell>
        </row>
        <row r="49">
          <cell r="C49">
            <v>22</v>
          </cell>
        </row>
        <row r="50">
          <cell r="C50">
            <v>18</v>
          </cell>
        </row>
        <row r="51">
          <cell r="C51">
            <v>21</v>
          </cell>
        </row>
        <row r="52">
          <cell r="C52">
            <v>20</v>
          </cell>
        </row>
        <row r="53">
          <cell r="C53">
            <v>21</v>
          </cell>
        </row>
        <row r="54">
          <cell r="C54">
            <v>19</v>
          </cell>
        </row>
        <row r="55">
          <cell r="C55">
            <v>21</v>
          </cell>
        </row>
        <row r="56">
          <cell r="C56">
            <v>21</v>
          </cell>
        </row>
        <row r="57">
          <cell r="C57">
            <v>21</v>
          </cell>
        </row>
        <row r="58">
          <cell r="C58">
            <v>20</v>
          </cell>
        </row>
        <row r="59">
          <cell r="C59">
            <v>23</v>
          </cell>
        </row>
        <row r="60">
          <cell r="C60">
            <v>23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2231">
          <cell r="E2231">
            <v>171516100002</v>
          </cell>
        </row>
        <row r="2232">
          <cell r="E2232">
            <v>171516100003</v>
          </cell>
        </row>
        <row r="2233">
          <cell r="E2233">
            <v>171516100005</v>
          </cell>
        </row>
        <row r="2234">
          <cell r="E2234">
            <v>171516100006</v>
          </cell>
        </row>
        <row r="2235">
          <cell r="E2235">
            <v>171516100007</v>
          </cell>
        </row>
        <row r="2236">
          <cell r="E2236">
            <v>171516100008</v>
          </cell>
        </row>
        <row r="2237">
          <cell r="E2237">
            <v>171516100009</v>
          </cell>
        </row>
        <row r="2238">
          <cell r="E2238">
            <v>171516100010</v>
          </cell>
        </row>
        <row r="2239">
          <cell r="E2239">
            <v>171516100011</v>
          </cell>
        </row>
        <row r="2240">
          <cell r="E2240">
            <v>171516100012</v>
          </cell>
        </row>
        <row r="2241">
          <cell r="E2241">
            <v>171516100013</v>
          </cell>
        </row>
        <row r="2242">
          <cell r="E2242">
            <v>171516100014</v>
          </cell>
        </row>
        <row r="2243">
          <cell r="E2243">
            <v>171516100017</v>
          </cell>
        </row>
        <row r="2244">
          <cell r="E2244">
            <v>171516100018</v>
          </cell>
        </row>
        <row r="2245">
          <cell r="E2245">
            <v>171516100019</v>
          </cell>
        </row>
        <row r="2246">
          <cell r="E2246">
            <v>171516100021</v>
          </cell>
        </row>
        <row r="2247">
          <cell r="E2247">
            <v>171516100022</v>
          </cell>
        </row>
        <row r="2248">
          <cell r="E2248">
            <v>171516100023</v>
          </cell>
        </row>
        <row r="2249">
          <cell r="E2249">
            <v>171516100024</v>
          </cell>
        </row>
        <row r="2250">
          <cell r="E2250">
            <v>171516100026</v>
          </cell>
        </row>
        <row r="2251">
          <cell r="E2251">
            <v>171516100030</v>
          </cell>
        </row>
        <row r="2252">
          <cell r="E2252">
            <v>171516100031</v>
          </cell>
        </row>
        <row r="2253">
          <cell r="E2253">
            <v>171516100032</v>
          </cell>
        </row>
        <row r="2254">
          <cell r="E2254">
            <v>171516100033</v>
          </cell>
        </row>
        <row r="2255">
          <cell r="E2255">
            <v>171516100034</v>
          </cell>
        </row>
        <row r="2256">
          <cell r="E2256">
            <v>171516100035</v>
          </cell>
        </row>
        <row r="2257">
          <cell r="E2257">
            <v>171516100037</v>
          </cell>
        </row>
        <row r="2258">
          <cell r="E2258">
            <v>171516100038</v>
          </cell>
        </row>
        <row r="2259">
          <cell r="E2259">
            <v>171516100039</v>
          </cell>
        </row>
        <row r="2260">
          <cell r="E2260">
            <v>171516100040</v>
          </cell>
        </row>
        <row r="2261">
          <cell r="E2261">
            <v>171516100041</v>
          </cell>
        </row>
        <row r="2262">
          <cell r="E2262">
            <v>171516100042</v>
          </cell>
        </row>
        <row r="2263">
          <cell r="E2263">
            <v>171516100043</v>
          </cell>
        </row>
        <row r="2264">
          <cell r="E2264">
            <v>171516100044</v>
          </cell>
        </row>
        <row r="2265">
          <cell r="E2265">
            <v>171516100045</v>
          </cell>
        </row>
        <row r="2266">
          <cell r="E2266">
            <v>171516100048</v>
          </cell>
        </row>
        <row r="2267">
          <cell r="E2267">
            <v>171516100049</v>
          </cell>
        </row>
        <row r="2268">
          <cell r="E2268">
            <v>171516100050</v>
          </cell>
        </row>
        <row r="2269">
          <cell r="E2269">
            <v>171516100051</v>
          </cell>
        </row>
        <row r="2270">
          <cell r="E2270">
            <v>171516100052</v>
          </cell>
        </row>
        <row r="2271">
          <cell r="E2271">
            <v>171516100053</v>
          </cell>
        </row>
        <row r="2272">
          <cell r="E2272">
            <v>171516100054</v>
          </cell>
        </row>
        <row r="2273">
          <cell r="E2273">
            <v>171516100055</v>
          </cell>
        </row>
        <row r="2274">
          <cell r="E2274">
            <v>171516100056</v>
          </cell>
        </row>
        <row r="2275">
          <cell r="E2275">
            <v>171516100057</v>
          </cell>
        </row>
        <row r="2276">
          <cell r="E2276">
            <v>171516100058</v>
          </cell>
        </row>
        <row r="2277">
          <cell r="E2277">
            <v>171516100059</v>
          </cell>
        </row>
        <row r="2278">
          <cell r="E2278">
            <v>171516100060</v>
          </cell>
        </row>
        <row r="2279">
          <cell r="E2279">
            <v>171516100061</v>
          </cell>
        </row>
        <row r="2280">
          <cell r="E2280">
            <v>171516100062</v>
          </cell>
        </row>
        <row r="2281">
          <cell r="E2281">
            <v>171516100064</v>
          </cell>
        </row>
        <row r="2282">
          <cell r="E2282">
            <v>171516100066</v>
          </cell>
        </row>
        <row r="2283">
          <cell r="E2283">
            <v>171516100067</v>
          </cell>
        </row>
        <row r="2284">
          <cell r="E2284">
            <v>171516100068</v>
          </cell>
        </row>
        <row r="2285">
          <cell r="E2285">
            <v>171516100069</v>
          </cell>
        </row>
        <row r="2286">
          <cell r="E2286">
            <v>171516100070</v>
          </cell>
        </row>
        <row r="2287">
          <cell r="E2287">
            <v>171516100071</v>
          </cell>
        </row>
        <row r="2288">
          <cell r="E2288">
            <v>171516100072</v>
          </cell>
        </row>
        <row r="2289">
          <cell r="E2289">
            <v>171516100073</v>
          </cell>
        </row>
        <row r="2290">
          <cell r="E2290">
            <v>171516100074</v>
          </cell>
        </row>
        <row r="2291">
          <cell r="E2291">
            <v>171516101075</v>
          </cell>
        </row>
        <row r="2292">
          <cell r="E2292">
            <v>171516101076</v>
          </cell>
        </row>
        <row r="2293">
          <cell r="E2293">
            <v>171516101077</v>
          </cell>
        </row>
        <row r="2294">
          <cell r="E2294">
            <v>171516101078</v>
          </cell>
        </row>
        <row r="2295">
          <cell r="E2295">
            <v>171516101079</v>
          </cell>
        </row>
        <row r="2296">
          <cell r="E2296">
            <v>171516101080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3C Example Table"/>
    </sheetNames>
    <sheetDataSet>
      <sheetData sheetId="0" refreshError="1">
        <row r="13">
          <cell r="H13">
            <v>14.5</v>
          </cell>
        </row>
        <row r="14">
          <cell r="H14">
            <v>20</v>
          </cell>
        </row>
        <row r="15">
          <cell r="H15">
            <v>18</v>
          </cell>
        </row>
        <row r="16">
          <cell r="H16">
            <v>14.5</v>
          </cell>
        </row>
        <row r="17">
          <cell r="H17">
            <v>17.5</v>
          </cell>
        </row>
        <row r="18">
          <cell r="H18">
            <v>18.5</v>
          </cell>
        </row>
        <row r="19">
          <cell r="H19">
            <v>16</v>
          </cell>
        </row>
        <row r="20">
          <cell r="H20">
            <v>16</v>
          </cell>
        </row>
        <row r="21">
          <cell r="H21">
            <v>14</v>
          </cell>
        </row>
        <row r="22">
          <cell r="H22">
            <v>17</v>
          </cell>
        </row>
        <row r="23">
          <cell r="H23">
            <v>18.5</v>
          </cell>
        </row>
        <row r="24">
          <cell r="H24">
            <v>15</v>
          </cell>
        </row>
        <row r="25">
          <cell r="H25">
            <v>18</v>
          </cell>
        </row>
        <row r="26">
          <cell r="H26">
            <v>11</v>
          </cell>
        </row>
        <row r="27">
          <cell r="H27">
            <v>17.5</v>
          </cell>
        </row>
        <row r="28">
          <cell r="H28">
            <v>16.5</v>
          </cell>
        </row>
        <row r="29">
          <cell r="H29">
            <v>22.5</v>
          </cell>
        </row>
        <row r="30">
          <cell r="H30">
            <v>16</v>
          </cell>
        </row>
        <row r="31">
          <cell r="H31">
            <v>18</v>
          </cell>
        </row>
        <row r="32">
          <cell r="H32">
            <v>25</v>
          </cell>
        </row>
        <row r="33">
          <cell r="H33">
            <v>19</v>
          </cell>
        </row>
        <row r="34">
          <cell r="H34">
            <v>16</v>
          </cell>
        </row>
        <row r="35">
          <cell r="H35">
            <v>19</v>
          </cell>
        </row>
        <row r="36">
          <cell r="H36">
            <v>19</v>
          </cell>
        </row>
        <row r="37">
          <cell r="H37">
            <v>21</v>
          </cell>
        </row>
        <row r="38">
          <cell r="H38">
            <v>16.5</v>
          </cell>
        </row>
        <row r="39">
          <cell r="H39">
            <v>15</v>
          </cell>
        </row>
        <row r="40">
          <cell r="H40">
            <v>17.5</v>
          </cell>
        </row>
        <row r="41">
          <cell r="H41">
            <v>14</v>
          </cell>
        </row>
        <row r="42">
          <cell r="H42">
            <v>16</v>
          </cell>
        </row>
        <row r="43">
          <cell r="H43">
            <v>16.5</v>
          </cell>
        </row>
        <row r="44">
          <cell r="H44">
            <v>15</v>
          </cell>
        </row>
        <row r="45">
          <cell r="H45">
            <v>14</v>
          </cell>
        </row>
        <row r="46">
          <cell r="H46">
            <v>16</v>
          </cell>
        </row>
        <row r="47">
          <cell r="H47">
            <v>15</v>
          </cell>
        </row>
        <row r="48">
          <cell r="H48">
            <v>18.5</v>
          </cell>
        </row>
        <row r="49">
          <cell r="H49">
            <v>15</v>
          </cell>
        </row>
        <row r="50">
          <cell r="H50">
            <v>24</v>
          </cell>
        </row>
        <row r="51">
          <cell r="H51">
            <v>20.5</v>
          </cell>
        </row>
        <row r="52">
          <cell r="H52">
            <v>18</v>
          </cell>
        </row>
        <row r="53">
          <cell r="H53">
            <v>14</v>
          </cell>
        </row>
        <row r="54">
          <cell r="H54">
            <v>17</v>
          </cell>
        </row>
        <row r="55">
          <cell r="H55">
            <v>23.5</v>
          </cell>
        </row>
        <row r="56">
          <cell r="H56">
            <v>15.5</v>
          </cell>
        </row>
        <row r="57">
          <cell r="H57">
            <v>19</v>
          </cell>
        </row>
        <row r="58">
          <cell r="H58">
            <v>17</v>
          </cell>
        </row>
        <row r="59">
          <cell r="H59">
            <v>17.5</v>
          </cell>
        </row>
        <row r="60">
          <cell r="H60">
            <v>18.5</v>
          </cell>
        </row>
        <row r="61">
          <cell r="H61">
            <v>24.5</v>
          </cell>
        </row>
        <row r="62">
          <cell r="H62">
            <v>16</v>
          </cell>
        </row>
        <row r="63">
          <cell r="H63">
            <v>17</v>
          </cell>
        </row>
        <row r="64">
          <cell r="H64">
            <v>14.5</v>
          </cell>
        </row>
        <row r="65">
          <cell r="H65">
            <v>23</v>
          </cell>
        </row>
        <row r="66">
          <cell r="H66">
            <v>13</v>
          </cell>
        </row>
        <row r="67">
          <cell r="H67">
            <v>18</v>
          </cell>
        </row>
        <row r="68">
          <cell r="H68">
            <v>21</v>
          </cell>
        </row>
        <row r="69">
          <cell r="H69">
            <v>18</v>
          </cell>
        </row>
        <row r="70">
          <cell r="H70">
            <v>19</v>
          </cell>
        </row>
        <row r="71">
          <cell r="H71">
            <v>19.5</v>
          </cell>
        </row>
        <row r="72">
          <cell r="H72">
            <v>17.5</v>
          </cell>
        </row>
        <row r="73">
          <cell r="H73">
            <v>18</v>
          </cell>
        </row>
        <row r="74">
          <cell r="H74">
            <v>18</v>
          </cell>
        </row>
        <row r="75">
          <cell r="H75">
            <v>20</v>
          </cell>
        </row>
        <row r="76">
          <cell r="H76">
            <v>17</v>
          </cell>
        </row>
        <row r="77">
          <cell r="H77">
            <v>17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487">
          <cell r="E3487">
            <v>171516100067</v>
          </cell>
        </row>
        <row r="3521">
          <cell r="E3521">
            <v>171516100026</v>
          </cell>
        </row>
        <row r="3524">
          <cell r="E3524">
            <v>171516100061</v>
          </cell>
        </row>
        <row r="3554">
          <cell r="E3554">
            <v>171516100022</v>
          </cell>
        </row>
        <row r="3567">
          <cell r="E3567">
            <v>171516100003</v>
          </cell>
        </row>
        <row r="3577">
          <cell r="E3577">
            <v>171516100058</v>
          </cell>
        </row>
        <row r="3583">
          <cell r="E3583">
            <v>171516100017</v>
          </cell>
        </row>
        <row r="3584">
          <cell r="E3584">
            <v>171516100019</v>
          </cell>
        </row>
        <row r="3585">
          <cell r="E3585">
            <v>171516100050</v>
          </cell>
        </row>
        <row r="3590">
          <cell r="E3590">
            <v>171516100008</v>
          </cell>
        </row>
        <row r="3591">
          <cell r="E3591">
            <v>171516100024</v>
          </cell>
        </row>
        <row r="3592">
          <cell r="E3592">
            <v>171516100030</v>
          </cell>
        </row>
        <row r="3596">
          <cell r="E3596">
            <v>171516100055</v>
          </cell>
        </row>
        <row r="3597">
          <cell r="E3597">
            <v>171516100060</v>
          </cell>
        </row>
        <row r="3598">
          <cell r="E3598">
            <v>171516100071</v>
          </cell>
        </row>
        <row r="3599">
          <cell r="E3599">
            <v>171516100074</v>
          </cell>
        </row>
        <row r="3604">
          <cell r="E3604">
            <v>171516100006</v>
          </cell>
        </row>
        <row r="3605">
          <cell r="E3605">
            <v>171516100007</v>
          </cell>
        </row>
        <row r="3606">
          <cell r="E3606">
            <v>171516100013</v>
          </cell>
        </row>
        <row r="3615">
          <cell r="E3615">
            <v>171516100066</v>
          </cell>
        </row>
        <row r="3625">
          <cell r="E3625">
            <v>171516100023</v>
          </cell>
        </row>
        <row r="3637">
          <cell r="E3637">
            <v>171516100043</v>
          </cell>
        </row>
        <row r="3638">
          <cell r="E3638">
            <v>171516100059</v>
          </cell>
        </row>
        <row r="3639">
          <cell r="E3639">
            <v>171516100038</v>
          </cell>
        </row>
        <row r="3640">
          <cell r="E3640">
            <v>171516100044</v>
          </cell>
        </row>
        <row r="3641">
          <cell r="E3641">
            <v>171516100049</v>
          </cell>
        </row>
        <row r="3646">
          <cell r="E3646">
            <v>171516100034</v>
          </cell>
        </row>
        <row r="3647">
          <cell r="E3647">
            <v>171516100048</v>
          </cell>
        </row>
        <row r="3648">
          <cell r="E3648">
            <v>171516100054</v>
          </cell>
        </row>
        <row r="3649">
          <cell r="E3649">
            <v>171516100012</v>
          </cell>
        </row>
        <row r="3650">
          <cell r="E3650">
            <v>171516100045</v>
          </cell>
        </row>
        <row r="3651">
          <cell r="E3651">
            <v>171516100051</v>
          </cell>
        </row>
        <row r="3652">
          <cell r="E3652">
            <v>171516100002</v>
          </cell>
        </row>
        <row r="3653">
          <cell r="E3653">
            <v>171516100014</v>
          </cell>
        </row>
        <row r="3654">
          <cell r="E3654">
            <v>171516100070</v>
          </cell>
        </row>
        <row r="3656">
          <cell r="E3656">
            <v>171516100053</v>
          </cell>
        </row>
        <row r="3664">
          <cell r="E3664">
            <v>171516100056</v>
          </cell>
        </row>
        <row r="3665">
          <cell r="E3665">
            <v>171516100073</v>
          </cell>
        </row>
        <row r="3671">
          <cell r="E3671">
            <v>171516100009</v>
          </cell>
        </row>
        <row r="3672">
          <cell r="E3672">
            <v>171516100041</v>
          </cell>
        </row>
        <row r="3673">
          <cell r="E3673">
            <v>171516100068</v>
          </cell>
        </row>
        <row r="3674">
          <cell r="E3674">
            <v>171516100069</v>
          </cell>
        </row>
        <row r="3675">
          <cell r="E3675">
            <v>171516100011</v>
          </cell>
        </row>
        <row r="3679">
          <cell r="E3679">
            <v>171516100040</v>
          </cell>
        </row>
        <row r="3685">
          <cell r="E3685">
            <v>171516100005</v>
          </cell>
        </row>
        <row r="3686">
          <cell r="E3686">
            <v>171516100010</v>
          </cell>
        </row>
        <row r="3687">
          <cell r="E3687">
            <v>171516100032</v>
          </cell>
        </row>
        <row r="3688">
          <cell r="E3688">
            <v>171516100057</v>
          </cell>
        </row>
        <row r="3691">
          <cell r="E3691">
            <v>171516100021</v>
          </cell>
        </row>
        <row r="3692">
          <cell r="E3692">
            <v>171516100039</v>
          </cell>
        </row>
        <row r="3693">
          <cell r="E3693">
            <v>171516100064</v>
          </cell>
        </row>
        <row r="3697">
          <cell r="E3697">
            <v>171516100037</v>
          </cell>
        </row>
        <row r="3699">
          <cell r="E3699">
            <v>171516100031</v>
          </cell>
        </row>
        <row r="3702">
          <cell r="E3702">
            <v>171516100033</v>
          </cell>
        </row>
        <row r="3703">
          <cell r="E3703">
            <v>171516100035</v>
          </cell>
        </row>
        <row r="3704">
          <cell r="E3704">
            <v>171516100042</v>
          </cell>
        </row>
        <row r="3705">
          <cell r="E3705">
            <v>171516100052</v>
          </cell>
        </row>
        <row r="3709">
          <cell r="E3709">
            <v>171516100062</v>
          </cell>
        </row>
        <row r="3714">
          <cell r="E3714">
            <v>171516100018</v>
          </cell>
        </row>
        <row r="3715">
          <cell r="E3715">
            <v>171516100072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1"/>
  <sheetViews>
    <sheetView topLeftCell="A7" workbookViewId="0">
      <selection activeCell="O19" sqref="O19"/>
    </sheetView>
  </sheetViews>
  <sheetFormatPr defaultRowHeight="14.5"/>
  <cols>
    <col min="2" max="2" width="12.90625" style="58" bestFit="1" customWidth="1"/>
  </cols>
  <sheetData>
    <row r="1" spans="1:23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89" t="s">
        <v>1</v>
      </c>
      <c r="B2" s="89"/>
      <c r="C2" s="89"/>
      <c r="D2" s="89"/>
      <c r="E2" s="89"/>
      <c r="F2" s="3"/>
      <c r="G2" s="4" t="s">
        <v>2</v>
      </c>
      <c r="H2" s="5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2.5">
      <c r="A3" s="89" t="s">
        <v>55</v>
      </c>
      <c r="B3" s="89"/>
      <c r="C3" s="89"/>
      <c r="D3" s="89"/>
      <c r="E3" s="89"/>
      <c r="F3" s="3"/>
      <c r="G3" s="4" t="s">
        <v>4</v>
      </c>
      <c r="H3" s="5"/>
      <c r="I3" s="7" t="s">
        <v>5</v>
      </c>
      <c r="J3" s="2"/>
      <c r="K3" s="8" t="s">
        <v>6</v>
      </c>
      <c r="L3" s="8" t="s">
        <v>7</v>
      </c>
      <c r="M3" s="2"/>
      <c r="N3" s="8" t="s">
        <v>8</v>
      </c>
      <c r="O3" s="88" t="s">
        <v>9</v>
      </c>
      <c r="P3" s="88"/>
      <c r="Q3" s="88"/>
      <c r="R3" s="88"/>
      <c r="S3" s="88"/>
      <c r="T3" s="88"/>
      <c r="U3" s="88"/>
      <c r="V3" s="88"/>
      <c r="W3" s="88"/>
    </row>
    <row r="4" spans="1:23" ht="21">
      <c r="A4" s="89" t="s">
        <v>56</v>
      </c>
      <c r="B4" s="89"/>
      <c r="C4" s="89"/>
      <c r="D4" s="89"/>
      <c r="E4" s="89"/>
      <c r="F4" s="3"/>
      <c r="G4" s="4" t="s">
        <v>11</v>
      </c>
      <c r="H4" s="5"/>
      <c r="I4" s="6"/>
      <c r="J4" s="2"/>
      <c r="K4" s="9" t="s">
        <v>12</v>
      </c>
      <c r="L4" s="9">
        <v>3</v>
      </c>
      <c r="M4" s="2"/>
      <c r="N4" s="10">
        <v>3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21">
      <c r="A5" s="11" t="s">
        <v>13</v>
      </c>
      <c r="B5" s="11"/>
      <c r="C5" s="11"/>
      <c r="D5" s="11"/>
      <c r="E5" s="11"/>
      <c r="F5" s="3"/>
      <c r="G5" s="4" t="s">
        <v>14</v>
      </c>
      <c r="H5" s="41">
        <v>85.71</v>
      </c>
      <c r="I5" s="6"/>
      <c r="J5" s="2"/>
      <c r="K5" s="13" t="s">
        <v>15</v>
      </c>
      <c r="L5" s="13">
        <v>2</v>
      </c>
      <c r="M5" s="2"/>
      <c r="N5" s="14">
        <v>2</v>
      </c>
      <c r="O5" s="88"/>
      <c r="P5" s="88"/>
      <c r="Q5" s="88"/>
      <c r="R5" s="88"/>
      <c r="S5" s="88"/>
      <c r="T5" s="88"/>
      <c r="U5" s="88"/>
      <c r="V5" s="88"/>
      <c r="W5" s="88"/>
    </row>
    <row r="6" spans="1:23" ht="21">
      <c r="A6" s="15"/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42">
        <v>64.28</v>
      </c>
      <c r="I6" s="6"/>
      <c r="J6" s="2"/>
      <c r="K6" s="19" t="s">
        <v>20</v>
      </c>
      <c r="L6" s="19">
        <v>1</v>
      </c>
      <c r="M6" s="2"/>
      <c r="N6" s="20">
        <v>1</v>
      </c>
      <c r="O6" s="88"/>
      <c r="P6" s="88"/>
      <c r="Q6" s="88"/>
      <c r="R6" s="88"/>
      <c r="S6" s="88"/>
      <c r="T6" s="88"/>
      <c r="U6" s="88"/>
      <c r="V6" s="88"/>
      <c r="W6" s="88"/>
    </row>
    <row r="7" spans="1:23" ht="58">
      <c r="A7" s="15"/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42">
        <v>75</v>
      </c>
      <c r="I7" s="26">
        <v>0.6</v>
      </c>
      <c r="J7" s="2"/>
      <c r="K7" s="27" t="s">
        <v>24</v>
      </c>
      <c r="L7" s="27">
        <v>0</v>
      </c>
      <c r="M7" s="2"/>
      <c r="N7" s="28"/>
      <c r="O7" s="88"/>
      <c r="P7" s="88"/>
      <c r="Q7" s="88"/>
      <c r="R7" s="88"/>
      <c r="S7" s="88"/>
      <c r="T7" s="88"/>
      <c r="U7" s="88"/>
      <c r="V7" s="88"/>
      <c r="W7" s="88"/>
    </row>
    <row r="8" spans="1:23">
      <c r="A8" s="15"/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57</v>
      </c>
      <c r="I8" s="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>
      <c r="A9" s="15"/>
      <c r="B9" s="21" t="s">
        <v>30</v>
      </c>
      <c r="C9" s="23" t="s">
        <v>31</v>
      </c>
      <c r="D9" s="23"/>
      <c r="E9" s="23" t="s">
        <v>31</v>
      </c>
      <c r="F9" s="29"/>
      <c r="G9" s="15"/>
      <c r="H9" s="30"/>
      <c r="I9" s="3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5">
      <c r="A10" s="15"/>
      <c r="B10" s="21" t="s">
        <v>32</v>
      </c>
      <c r="C10" s="23">
        <v>25</v>
      </c>
      <c r="D10" s="31">
        <v>13.75</v>
      </c>
      <c r="E10" s="32">
        <v>75</v>
      </c>
      <c r="F10" s="33">
        <v>41.25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  <c r="U10" s="36" t="s">
        <v>46</v>
      </c>
      <c r="V10" s="36" t="s">
        <v>47</v>
      </c>
      <c r="W10" s="2"/>
    </row>
    <row r="11" spans="1:23" ht="15.5">
      <c r="A11" s="15">
        <v>1</v>
      </c>
      <c r="B11" s="37">
        <v>171516100002</v>
      </c>
      <c r="C11" s="23">
        <v>25</v>
      </c>
      <c r="D11" s="38">
        <f>COUNTIF(C11:C70,"&gt;="&amp;D10)</f>
        <v>60</v>
      </c>
      <c r="E11" s="59">
        <v>48</v>
      </c>
      <c r="F11" s="39">
        <f>COUNTIF(E11:E82,"&gt;="&amp;F10)</f>
        <v>45</v>
      </c>
      <c r="G11" s="40" t="s">
        <v>48</v>
      </c>
      <c r="H11" s="4">
        <v>2</v>
      </c>
      <c r="I11" s="4">
        <v>2</v>
      </c>
      <c r="J11" s="5"/>
      <c r="K11" s="6"/>
      <c r="L11" s="6"/>
      <c r="M11" s="6"/>
      <c r="N11" s="6"/>
      <c r="O11" s="6"/>
      <c r="P11" s="4">
        <v>2</v>
      </c>
      <c r="Q11" s="6"/>
      <c r="R11" s="6"/>
      <c r="S11" s="6"/>
      <c r="T11" s="4">
        <v>1</v>
      </c>
      <c r="U11" s="6"/>
      <c r="V11" s="4">
        <v>1</v>
      </c>
      <c r="W11" s="2"/>
    </row>
    <row r="12" spans="1:23" ht="15.5">
      <c r="A12" s="15">
        <v>2</v>
      </c>
      <c r="B12" s="37">
        <v>171516100003</v>
      </c>
      <c r="C12" s="59">
        <v>16</v>
      </c>
      <c r="D12" s="41">
        <v>85.71</v>
      </c>
      <c r="E12" s="59">
        <v>51</v>
      </c>
      <c r="F12" s="42">
        <v>64.28</v>
      </c>
      <c r="G12" s="40" t="s">
        <v>49</v>
      </c>
      <c r="H12" s="43">
        <v>2</v>
      </c>
      <c r="I12" s="43">
        <v>2</v>
      </c>
      <c r="J12" s="5"/>
      <c r="K12" s="6"/>
      <c r="L12" s="6"/>
      <c r="M12" s="6"/>
      <c r="N12" s="6"/>
      <c r="O12" s="6"/>
      <c r="P12" s="43">
        <v>2</v>
      </c>
      <c r="Q12" s="6"/>
      <c r="R12" s="6"/>
      <c r="S12" s="6"/>
      <c r="T12" s="43">
        <v>1</v>
      </c>
      <c r="U12" s="6"/>
      <c r="V12" s="43">
        <v>1</v>
      </c>
      <c r="W12" s="2"/>
    </row>
    <row r="13" spans="1:23" ht="15.5">
      <c r="A13" s="15">
        <v>3</v>
      </c>
      <c r="B13" s="37">
        <v>171516100005</v>
      </c>
      <c r="C13" s="59">
        <v>18</v>
      </c>
      <c r="D13" s="38"/>
      <c r="E13" s="59">
        <v>44</v>
      </c>
      <c r="F13" s="44"/>
      <c r="G13" s="40" t="s">
        <v>50</v>
      </c>
      <c r="H13" s="43">
        <v>2</v>
      </c>
      <c r="I13" s="43">
        <v>2</v>
      </c>
      <c r="J13" s="5"/>
      <c r="K13" s="6"/>
      <c r="L13" s="6"/>
      <c r="M13" s="6"/>
      <c r="N13" s="6"/>
      <c r="O13" s="6"/>
      <c r="P13" s="43">
        <v>2</v>
      </c>
      <c r="Q13" s="6"/>
      <c r="R13" s="6"/>
      <c r="S13" s="6"/>
      <c r="T13" s="43">
        <v>1</v>
      </c>
      <c r="U13" s="6"/>
      <c r="V13" s="43">
        <v>1</v>
      </c>
      <c r="W13" s="2"/>
    </row>
    <row r="14" spans="1:23" ht="15.5">
      <c r="A14" s="15">
        <v>4</v>
      </c>
      <c r="B14" s="37">
        <v>171516100006</v>
      </c>
      <c r="C14" s="59">
        <v>17</v>
      </c>
      <c r="D14" s="38"/>
      <c r="E14" s="59">
        <v>44</v>
      </c>
      <c r="F14" s="44"/>
      <c r="G14" s="40" t="s">
        <v>51</v>
      </c>
      <c r="H14" s="43">
        <v>1</v>
      </c>
      <c r="I14" s="43">
        <v>2</v>
      </c>
      <c r="J14" s="5"/>
      <c r="K14" s="6"/>
      <c r="L14" s="6"/>
      <c r="M14" s="6"/>
      <c r="N14" s="6"/>
      <c r="O14" s="6"/>
      <c r="P14" s="43">
        <v>1</v>
      </c>
      <c r="Q14" s="6"/>
      <c r="R14" s="6"/>
      <c r="S14" s="6"/>
      <c r="T14" s="43">
        <v>1</v>
      </c>
      <c r="U14" s="6"/>
      <c r="V14" s="43">
        <v>1</v>
      </c>
      <c r="W14" s="2"/>
    </row>
    <row r="15" spans="1:23" ht="15.5">
      <c r="A15" s="15">
        <v>5</v>
      </c>
      <c r="B15" s="37">
        <v>171516100007</v>
      </c>
      <c r="C15" s="59">
        <v>20</v>
      </c>
      <c r="D15" s="38"/>
      <c r="E15" s="59">
        <v>46</v>
      </c>
      <c r="F15" s="44"/>
      <c r="G15" s="40" t="s">
        <v>52</v>
      </c>
      <c r="H15" s="43">
        <v>2</v>
      </c>
      <c r="I15" s="43">
        <v>2</v>
      </c>
      <c r="J15" s="5"/>
      <c r="K15" s="6"/>
      <c r="L15" s="6"/>
      <c r="M15" s="6"/>
      <c r="N15" s="6"/>
      <c r="O15" s="6"/>
      <c r="P15" s="43">
        <v>2</v>
      </c>
      <c r="Q15" s="6"/>
      <c r="R15" s="6"/>
      <c r="S15" s="6"/>
      <c r="T15" s="43">
        <v>1</v>
      </c>
      <c r="U15" s="6"/>
      <c r="V15" s="43">
        <v>1</v>
      </c>
      <c r="W15" s="2"/>
    </row>
    <row r="16" spans="1:23" ht="15.5">
      <c r="A16" s="15">
        <v>6</v>
      </c>
      <c r="B16" s="37">
        <v>171516100008</v>
      </c>
      <c r="C16" s="59">
        <v>18</v>
      </c>
      <c r="D16" s="38"/>
      <c r="E16" s="59">
        <v>58</v>
      </c>
      <c r="F16" s="44"/>
      <c r="G16" s="45" t="s">
        <v>53</v>
      </c>
      <c r="H16" s="46">
        <v>1.8</v>
      </c>
      <c r="I16" s="46">
        <v>2</v>
      </c>
      <c r="J16" s="46"/>
      <c r="K16" s="46"/>
      <c r="L16" s="46"/>
      <c r="M16" s="46"/>
      <c r="N16" s="46"/>
      <c r="O16" s="46"/>
      <c r="P16" s="46">
        <v>1.8</v>
      </c>
      <c r="Q16" s="46"/>
      <c r="R16" s="46"/>
      <c r="S16" s="46"/>
      <c r="T16" s="46">
        <v>1</v>
      </c>
      <c r="U16" s="46"/>
      <c r="V16" s="46">
        <v>1</v>
      </c>
      <c r="W16" s="2"/>
    </row>
    <row r="17" spans="1:23" ht="15.5">
      <c r="A17" s="15">
        <v>7</v>
      </c>
      <c r="B17" s="37">
        <v>171516100009</v>
      </c>
      <c r="C17" s="59">
        <v>23</v>
      </c>
      <c r="D17" s="38"/>
      <c r="E17" s="59">
        <v>45</v>
      </c>
      <c r="F17" s="38"/>
      <c r="G17" s="47" t="s">
        <v>54</v>
      </c>
      <c r="H17" s="48">
        <v>1.35</v>
      </c>
      <c r="I17" s="48">
        <v>1.5</v>
      </c>
      <c r="J17" s="48"/>
      <c r="K17" s="48"/>
      <c r="L17" s="48"/>
      <c r="M17" s="48"/>
      <c r="N17" s="48"/>
      <c r="O17" s="48"/>
      <c r="P17" s="48">
        <v>1.35</v>
      </c>
      <c r="Q17" s="48"/>
      <c r="R17" s="48"/>
      <c r="S17" s="48"/>
      <c r="T17" s="48">
        <v>0.75</v>
      </c>
      <c r="U17" s="48"/>
      <c r="V17" s="48">
        <v>0.75</v>
      </c>
      <c r="W17" s="2"/>
    </row>
    <row r="18" spans="1:23">
      <c r="A18" s="15">
        <v>8</v>
      </c>
      <c r="B18" s="37">
        <v>171516100010</v>
      </c>
      <c r="C18" s="59">
        <v>18</v>
      </c>
      <c r="D18" s="38"/>
      <c r="E18" s="59">
        <v>45</v>
      </c>
      <c r="F18" s="49"/>
      <c r="G18" s="50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>
      <c r="A19" s="15">
        <v>9</v>
      </c>
      <c r="B19" s="37">
        <v>171516100011</v>
      </c>
      <c r="C19" s="59">
        <v>16</v>
      </c>
      <c r="D19" s="38"/>
      <c r="E19" s="59">
        <v>48</v>
      </c>
      <c r="F19" s="49"/>
      <c r="G19" s="15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>
      <c r="A20" s="15">
        <v>10</v>
      </c>
      <c r="B20" s="37">
        <v>171516100012</v>
      </c>
      <c r="C20" s="59">
        <v>15</v>
      </c>
      <c r="D20" s="38"/>
      <c r="E20" s="59">
        <v>56</v>
      </c>
      <c r="F20" s="49"/>
      <c r="G20" s="15"/>
      <c r="H20" s="2"/>
      <c r="I20" s="2"/>
      <c r="J20" s="30"/>
      <c r="K20" s="3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>
      <c r="A21" s="15">
        <v>11</v>
      </c>
      <c r="B21" s="37">
        <v>171516100013</v>
      </c>
      <c r="C21" s="59">
        <v>18</v>
      </c>
      <c r="D21" s="38"/>
      <c r="E21" s="59">
        <v>38</v>
      </c>
      <c r="F21" s="49"/>
      <c r="G21" s="15"/>
      <c r="H21" s="51"/>
      <c r="I21" s="90"/>
      <c r="J21" s="90"/>
      <c r="K21" s="2"/>
      <c r="L21" s="2"/>
      <c r="M21" s="30"/>
      <c r="N21" s="30"/>
      <c r="O21" s="30"/>
      <c r="P21" s="30"/>
      <c r="Q21" s="30"/>
      <c r="R21" s="2"/>
      <c r="S21" s="2"/>
      <c r="T21" s="2"/>
      <c r="U21" s="2"/>
      <c r="V21" s="2"/>
      <c r="W21" s="2"/>
    </row>
    <row r="22" spans="1:23">
      <c r="A22" s="15">
        <v>12</v>
      </c>
      <c r="B22" s="37">
        <v>171516100014</v>
      </c>
      <c r="C22" s="59">
        <v>18</v>
      </c>
      <c r="D22" s="38"/>
      <c r="E22" s="59">
        <v>45</v>
      </c>
      <c r="F22" s="49"/>
      <c r="G22" s="15"/>
      <c r="H22" s="52"/>
      <c r="I22" s="53"/>
      <c r="J22" s="53"/>
      <c r="K22" s="2"/>
      <c r="L22" s="2"/>
      <c r="M22" s="30"/>
      <c r="N22" s="30"/>
      <c r="O22" s="30"/>
      <c r="P22" s="30"/>
      <c r="Q22" s="30"/>
      <c r="R22" s="2"/>
      <c r="S22" s="2"/>
      <c r="T22" s="2"/>
      <c r="U22" s="2"/>
      <c r="V22" s="2"/>
      <c r="W22" s="2"/>
    </row>
    <row r="23" spans="1:23">
      <c r="A23" s="15">
        <v>13</v>
      </c>
      <c r="B23" s="37">
        <v>171516100017</v>
      </c>
      <c r="C23" s="59">
        <v>18</v>
      </c>
      <c r="D23" s="38"/>
      <c r="E23" s="59">
        <v>58</v>
      </c>
      <c r="F23" s="49"/>
      <c r="G23" s="15"/>
      <c r="H23" s="15"/>
      <c r="I23" s="2"/>
      <c r="J23" s="2"/>
      <c r="K23" s="2"/>
      <c r="L23" s="2"/>
      <c r="M23" s="2"/>
      <c r="N23" s="30"/>
      <c r="O23" s="30"/>
      <c r="P23" s="30"/>
      <c r="Q23" s="30"/>
      <c r="R23" s="30"/>
      <c r="S23" s="2"/>
      <c r="T23" s="2"/>
      <c r="U23" s="2"/>
      <c r="V23" s="2"/>
      <c r="W23" s="2"/>
    </row>
    <row r="24" spans="1:23">
      <c r="A24" s="15">
        <v>14</v>
      </c>
      <c r="B24" s="37">
        <v>171516100018</v>
      </c>
      <c r="C24" s="59">
        <v>22</v>
      </c>
      <c r="D24" s="38"/>
      <c r="E24" s="59">
        <v>39</v>
      </c>
      <c r="F24" s="49"/>
      <c r="G24" s="15"/>
      <c r="H24" s="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2"/>
    </row>
    <row r="25" spans="1:23">
      <c r="A25" s="15">
        <v>15</v>
      </c>
      <c r="B25" s="37">
        <v>171516100019</v>
      </c>
      <c r="C25" s="59">
        <v>18</v>
      </c>
      <c r="D25" s="54"/>
      <c r="E25" s="59">
        <v>48</v>
      </c>
      <c r="F25" s="55"/>
      <c r="G25" s="15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2"/>
    </row>
    <row r="26" spans="1:23">
      <c r="A26" s="15">
        <v>16</v>
      </c>
      <c r="B26" s="37">
        <v>171516100021</v>
      </c>
      <c r="C26" s="59">
        <v>19</v>
      </c>
      <c r="D26" s="38"/>
      <c r="E26" s="59">
        <v>37</v>
      </c>
      <c r="F26" s="49"/>
      <c r="G26" s="15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2"/>
    </row>
    <row r="27" spans="1:23" ht="15.5">
      <c r="A27" s="15">
        <v>17</v>
      </c>
      <c r="B27" s="37">
        <v>171516100022</v>
      </c>
      <c r="C27" s="59">
        <v>18</v>
      </c>
      <c r="D27" s="38"/>
      <c r="E27" s="59">
        <v>65</v>
      </c>
      <c r="F27" s="49"/>
      <c r="G27" s="56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2"/>
    </row>
    <row r="28" spans="1:23" ht="15.5">
      <c r="A28" s="15">
        <v>18</v>
      </c>
      <c r="B28" s="37">
        <v>171516100023</v>
      </c>
      <c r="C28" s="59">
        <v>22</v>
      </c>
      <c r="D28" s="38"/>
      <c r="E28" s="59">
        <v>52</v>
      </c>
      <c r="F28" s="49"/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2"/>
    </row>
    <row r="29" spans="1:23" ht="15.5">
      <c r="A29" s="15">
        <v>19</v>
      </c>
      <c r="B29" s="37">
        <v>171516100024</v>
      </c>
      <c r="C29" s="59">
        <v>22</v>
      </c>
      <c r="D29" s="38"/>
      <c r="E29" s="59">
        <v>53</v>
      </c>
      <c r="F29" s="49"/>
      <c r="G29" s="56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2"/>
    </row>
    <row r="30" spans="1:23" ht="15.5">
      <c r="A30" s="15">
        <v>20</v>
      </c>
      <c r="B30" s="37">
        <v>171516100026</v>
      </c>
      <c r="C30" s="59">
        <v>17</v>
      </c>
      <c r="D30" s="38"/>
      <c r="E30" s="59">
        <v>53</v>
      </c>
      <c r="F30" s="49"/>
      <c r="G30" s="56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2"/>
    </row>
    <row r="31" spans="1:23" ht="15.5">
      <c r="A31" s="15">
        <v>21</v>
      </c>
      <c r="B31" s="37">
        <v>171516100030</v>
      </c>
      <c r="C31" s="59">
        <v>20</v>
      </c>
      <c r="D31" s="38"/>
      <c r="E31" s="59">
        <v>51</v>
      </c>
      <c r="F31" s="49"/>
      <c r="G31" s="56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2"/>
    </row>
    <row r="32" spans="1:23" ht="15.5">
      <c r="A32" s="15">
        <v>22</v>
      </c>
      <c r="B32" s="37">
        <v>171516100031</v>
      </c>
      <c r="C32" s="59">
        <v>18</v>
      </c>
      <c r="D32" s="38"/>
      <c r="E32" s="59">
        <v>37</v>
      </c>
      <c r="F32" s="49"/>
      <c r="G32" s="56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2"/>
    </row>
    <row r="33" spans="1:23" ht="15.5">
      <c r="A33" s="15">
        <v>23</v>
      </c>
      <c r="B33" s="37">
        <v>171516100032</v>
      </c>
      <c r="C33" s="59">
        <v>19</v>
      </c>
      <c r="D33" s="38"/>
      <c r="E33" s="59">
        <v>54</v>
      </c>
      <c r="F33" s="49"/>
      <c r="G33" s="5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2"/>
    </row>
    <row r="34" spans="1:23" ht="15.5">
      <c r="A34" s="15">
        <v>24</v>
      </c>
      <c r="B34" s="37">
        <v>171516100033</v>
      </c>
      <c r="C34" s="59">
        <v>21</v>
      </c>
      <c r="D34" s="38"/>
      <c r="E34" s="59">
        <v>58</v>
      </c>
      <c r="F34" s="49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 ht="15.5">
      <c r="A35" s="15">
        <v>25</v>
      </c>
      <c r="B35" s="37">
        <v>171516100034</v>
      </c>
      <c r="C35" s="59">
        <v>23</v>
      </c>
      <c r="D35" s="38"/>
      <c r="E35" s="59">
        <v>44</v>
      </c>
      <c r="F35" s="49"/>
      <c r="G35" s="56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2"/>
    </row>
    <row r="36" spans="1:23" ht="15.5">
      <c r="A36" s="15">
        <v>26</v>
      </c>
      <c r="B36" s="37">
        <v>171516100035</v>
      </c>
      <c r="C36" s="59">
        <v>21</v>
      </c>
      <c r="D36" s="38"/>
      <c r="E36" s="59">
        <v>38</v>
      </c>
      <c r="F36" s="49"/>
      <c r="G36" s="56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>
      <c r="A37" s="15">
        <v>27</v>
      </c>
      <c r="B37" s="37">
        <v>171516100037</v>
      </c>
      <c r="C37" s="59">
        <v>18</v>
      </c>
      <c r="D37" s="38"/>
      <c r="E37" s="59">
        <v>46</v>
      </c>
      <c r="F37" s="49"/>
      <c r="G37" s="50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>
      <c r="A38" s="15">
        <v>28</v>
      </c>
      <c r="B38" s="37">
        <v>171516100038</v>
      </c>
      <c r="C38" s="59">
        <v>21</v>
      </c>
      <c r="D38" s="38"/>
      <c r="E38" s="59">
        <v>56</v>
      </c>
      <c r="F38" s="49"/>
      <c r="G38" s="15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2"/>
    </row>
    <row r="39" spans="1:23">
      <c r="A39" s="15">
        <v>29</v>
      </c>
      <c r="B39" s="37">
        <v>171516100039</v>
      </c>
      <c r="C39" s="59">
        <v>18</v>
      </c>
      <c r="D39" s="38"/>
      <c r="E39" s="59">
        <v>45</v>
      </c>
      <c r="F39" s="49"/>
      <c r="G39" s="15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2"/>
    </row>
    <row r="40" spans="1:23" ht="15.5">
      <c r="A40" s="15">
        <v>30</v>
      </c>
      <c r="B40" s="37">
        <v>171516100040</v>
      </c>
      <c r="C40" s="59">
        <v>20</v>
      </c>
      <c r="D40" s="38"/>
      <c r="E40" s="59">
        <v>51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2"/>
    </row>
    <row r="41" spans="1:23" ht="15.5">
      <c r="A41" s="15">
        <v>31</v>
      </c>
      <c r="B41" s="37">
        <v>171516100041</v>
      </c>
      <c r="C41" s="59">
        <v>21</v>
      </c>
      <c r="D41" s="38"/>
      <c r="E41" s="59">
        <v>46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2"/>
    </row>
    <row r="42" spans="1:23" ht="15.5">
      <c r="A42" s="15">
        <v>32</v>
      </c>
      <c r="B42" s="37">
        <v>171516100042</v>
      </c>
      <c r="C42" s="59">
        <v>19</v>
      </c>
      <c r="D42" s="38"/>
      <c r="E42" s="59">
        <v>43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2"/>
    </row>
    <row r="43" spans="1:23" ht="15.5">
      <c r="A43" s="15">
        <v>33</v>
      </c>
      <c r="B43" s="37">
        <v>171516100043</v>
      </c>
      <c r="C43" s="59">
        <v>21</v>
      </c>
      <c r="D43" s="38"/>
      <c r="E43" s="59">
        <v>53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2"/>
    </row>
    <row r="44" spans="1:23" ht="15.5">
      <c r="A44" s="15">
        <v>34</v>
      </c>
      <c r="B44" s="37">
        <v>171516100044</v>
      </c>
      <c r="C44" s="59">
        <v>22</v>
      </c>
      <c r="D44" s="38"/>
      <c r="E44" s="59">
        <v>40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2"/>
    </row>
    <row r="45" spans="1:23" ht="15.5">
      <c r="A45" s="15">
        <v>35</v>
      </c>
      <c r="B45" s="37">
        <v>171516100045</v>
      </c>
      <c r="C45" s="59">
        <v>17</v>
      </c>
      <c r="D45" s="38"/>
      <c r="E45" s="59">
        <v>53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2"/>
    </row>
    <row r="46" spans="1:23" ht="15.5">
      <c r="A46" s="15">
        <v>36</v>
      </c>
      <c r="B46" s="37">
        <v>171516100048</v>
      </c>
      <c r="C46" s="59">
        <v>16</v>
      </c>
      <c r="D46" s="38"/>
      <c r="E46" s="59">
        <v>43</v>
      </c>
      <c r="F46" s="49"/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2"/>
    </row>
    <row r="47" spans="1:23" ht="15.5">
      <c r="A47" s="15">
        <v>37</v>
      </c>
      <c r="B47" s="37">
        <v>171516100049</v>
      </c>
      <c r="C47" s="59">
        <v>22</v>
      </c>
      <c r="D47" s="38"/>
      <c r="E47" s="59">
        <v>52</v>
      </c>
      <c r="F47" s="49"/>
      <c r="G47" s="5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2"/>
    </row>
    <row r="48" spans="1:23" ht="15.5">
      <c r="A48" s="15">
        <v>38</v>
      </c>
      <c r="B48" s="37">
        <v>171516100050</v>
      </c>
      <c r="C48" s="59">
        <v>21</v>
      </c>
      <c r="D48" s="38"/>
      <c r="E48" s="59">
        <v>51</v>
      </c>
      <c r="F48" s="49"/>
      <c r="G48" s="5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2"/>
    </row>
    <row r="49" spans="1:23" ht="15.5">
      <c r="A49" s="15">
        <v>39</v>
      </c>
      <c r="B49" s="37">
        <v>171516100051</v>
      </c>
      <c r="C49" s="59">
        <v>22</v>
      </c>
      <c r="D49" s="38"/>
      <c r="E49" s="59">
        <v>38</v>
      </c>
      <c r="F49" s="49"/>
      <c r="G49" s="56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2"/>
    </row>
    <row r="50" spans="1:23" ht="15.5">
      <c r="A50" s="15">
        <v>40</v>
      </c>
      <c r="B50" s="37">
        <v>171516100052</v>
      </c>
      <c r="C50" s="59">
        <v>20</v>
      </c>
      <c r="D50" s="38"/>
      <c r="E50" s="59">
        <v>37</v>
      </c>
      <c r="F50" s="49"/>
      <c r="G50" s="56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>
      <c r="A51" s="15">
        <v>41</v>
      </c>
      <c r="B51" s="37">
        <v>171516100053</v>
      </c>
      <c r="C51" s="59">
        <v>16</v>
      </c>
      <c r="D51" s="38"/>
      <c r="E51" s="59">
        <v>48</v>
      </c>
      <c r="F51" s="49"/>
      <c r="G51" s="50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>
      <c r="A52" s="15">
        <v>42</v>
      </c>
      <c r="B52" s="37">
        <v>171516100054</v>
      </c>
      <c r="C52" s="59">
        <v>18</v>
      </c>
      <c r="D52" s="54"/>
      <c r="E52" s="59">
        <v>38</v>
      </c>
      <c r="F52" s="55"/>
      <c r="G52" s="15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2"/>
    </row>
    <row r="53" spans="1:23">
      <c r="A53" s="15">
        <v>43</v>
      </c>
      <c r="B53" s="37">
        <v>171516100055</v>
      </c>
      <c r="C53" s="59">
        <v>18</v>
      </c>
      <c r="D53" s="54"/>
      <c r="E53" s="59">
        <v>53</v>
      </c>
      <c r="F53" s="55"/>
      <c r="G53" s="15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2"/>
    </row>
    <row r="54" spans="1:23" ht="15.5">
      <c r="A54" s="15">
        <v>44</v>
      </c>
      <c r="B54" s="37">
        <v>171516100056</v>
      </c>
      <c r="C54" s="59">
        <v>22</v>
      </c>
      <c r="D54" s="38"/>
      <c r="E54" s="59">
        <v>38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2"/>
    </row>
    <row r="55" spans="1:23" ht="15.5">
      <c r="A55" s="15">
        <v>45</v>
      </c>
      <c r="B55" s="37">
        <v>171516100057</v>
      </c>
      <c r="C55" s="59">
        <v>21</v>
      </c>
      <c r="D55" s="38"/>
      <c r="E55" s="59">
        <v>24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2"/>
    </row>
    <row r="56" spans="1:23" ht="15.5">
      <c r="A56" s="15">
        <v>46</v>
      </c>
      <c r="B56" s="37">
        <v>171516100058</v>
      </c>
      <c r="C56" s="59">
        <v>20</v>
      </c>
      <c r="D56" s="38"/>
      <c r="E56" s="59">
        <v>55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2"/>
    </row>
    <row r="57" spans="1:23" ht="15.5">
      <c r="A57" s="15">
        <v>47</v>
      </c>
      <c r="B57" s="37">
        <v>171516100059</v>
      </c>
      <c r="C57" s="59">
        <v>21</v>
      </c>
      <c r="D57" s="38"/>
      <c r="E57" s="59">
        <v>50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2"/>
    </row>
    <row r="58" spans="1:23" ht="15.5">
      <c r="A58" s="15">
        <v>48</v>
      </c>
      <c r="B58" s="37">
        <v>171516100060</v>
      </c>
      <c r="C58" s="59">
        <v>21</v>
      </c>
      <c r="D58" s="38"/>
      <c r="E58" s="59">
        <v>46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2"/>
    </row>
    <row r="59" spans="1:23" ht="15.5">
      <c r="A59" s="15">
        <v>49</v>
      </c>
      <c r="B59" s="37">
        <v>171516100061</v>
      </c>
      <c r="C59" s="59">
        <v>22</v>
      </c>
      <c r="D59" s="38"/>
      <c r="E59" s="59">
        <v>54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2"/>
    </row>
    <row r="60" spans="1:23" ht="15.5">
      <c r="A60" s="15">
        <v>50</v>
      </c>
      <c r="B60" s="37">
        <v>171516100062</v>
      </c>
      <c r="C60" s="59">
        <v>23</v>
      </c>
      <c r="D60" s="38"/>
      <c r="E60" s="59">
        <v>18</v>
      </c>
      <c r="F60" s="49"/>
      <c r="G60" s="5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2"/>
    </row>
    <row r="61" spans="1:23" ht="15.5">
      <c r="A61" s="15">
        <v>51</v>
      </c>
      <c r="B61" s="37">
        <v>171516100064</v>
      </c>
      <c r="C61" s="59">
        <v>16</v>
      </c>
      <c r="D61" s="38"/>
      <c r="E61" s="59">
        <v>40</v>
      </c>
      <c r="F61" s="49"/>
      <c r="G61" s="56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2"/>
    </row>
    <row r="62" spans="1:23" ht="15.5">
      <c r="A62" s="15">
        <v>52</v>
      </c>
      <c r="B62" s="37">
        <v>171516100066</v>
      </c>
      <c r="C62" s="59">
        <v>17</v>
      </c>
      <c r="D62" s="38"/>
      <c r="E62" s="59">
        <v>51</v>
      </c>
      <c r="F62" s="49"/>
      <c r="G62" s="5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2"/>
    </row>
    <row r="63" spans="1:23" ht="15.5">
      <c r="A63" s="15">
        <v>53</v>
      </c>
      <c r="B63" s="37">
        <v>171516100067</v>
      </c>
      <c r="C63" s="59">
        <v>19</v>
      </c>
      <c r="D63" s="38"/>
      <c r="E63" s="59">
        <v>67</v>
      </c>
      <c r="F63" s="49"/>
      <c r="G63" s="56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5.5">
      <c r="A64" s="15">
        <v>54</v>
      </c>
      <c r="B64" s="37">
        <v>171516100068</v>
      </c>
      <c r="C64" s="59">
        <v>22</v>
      </c>
      <c r="D64" s="38"/>
      <c r="E64" s="59">
        <v>38</v>
      </c>
      <c r="F64" s="49"/>
      <c r="G64" s="56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>
      <c r="A65" s="15">
        <v>55</v>
      </c>
      <c r="B65" s="37">
        <v>171516100069</v>
      </c>
      <c r="C65" s="59">
        <v>17</v>
      </c>
      <c r="D65" s="38"/>
      <c r="E65" s="59">
        <v>47</v>
      </c>
      <c r="F65" s="49"/>
      <c r="G65" s="1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>
      <c r="A66" s="15">
        <v>56</v>
      </c>
      <c r="B66" s="37">
        <v>171516100070</v>
      </c>
      <c r="C66" s="59">
        <v>18</v>
      </c>
      <c r="D66" s="38"/>
      <c r="E66" s="59">
        <v>46</v>
      </c>
      <c r="F66" s="49"/>
      <c r="G66" s="1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>
      <c r="A67" s="15">
        <v>57</v>
      </c>
      <c r="B67" s="37">
        <v>171516100071</v>
      </c>
      <c r="C67" s="59">
        <v>23</v>
      </c>
      <c r="D67" s="38"/>
      <c r="E67" s="59">
        <v>48</v>
      </c>
      <c r="F67" s="49"/>
      <c r="G67" s="1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>
      <c r="A68" s="15">
        <v>58</v>
      </c>
      <c r="B68" s="37">
        <v>171516100072</v>
      </c>
      <c r="C68" s="59">
        <v>20</v>
      </c>
      <c r="D68" s="38"/>
      <c r="E68" s="59">
        <v>38</v>
      </c>
      <c r="F68" s="49"/>
      <c r="G68" s="15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>
      <c r="A69" s="15">
        <v>59</v>
      </c>
      <c r="B69" s="37">
        <v>171516100073</v>
      </c>
      <c r="C69" s="59">
        <v>16</v>
      </c>
      <c r="D69" s="38"/>
      <c r="E69" s="59">
        <v>55</v>
      </c>
      <c r="F69" s="49"/>
      <c r="G69" s="15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>
      <c r="A70" s="15">
        <v>60</v>
      </c>
      <c r="B70" s="37">
        <v>171516100074</v>
      </c>
      <c r="C70" s="59">
        <v>19</v>
      </c>
      <c r="D70" s="38"/>
      <c r="E70" s="59">
        <v>57</v>
      </c>
      <c r="F70" s="49"/>
      <c r="G70" s="15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>
      <c r="C71" s="59">
        <v>21</v>
      </c>
    </row>
  </sheetData>
  <mergeCells count="7">
    <mergeCell ref="O3:W7"/>
    <mergeCell ref="A4:E4"/>
    <mergeCell ref="I21:J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4"/>
  <sheetViews>
    <sheetView topLeftCell="H11" workbookViewId="0">
      <selection activeCell="H17" sqref="H17:V17"/>
    </sheetView>
  </sheetViews>
  <sheetFormatPr defaultColWidth="5.81640625" defaultRowHeight="14.5"/>
  <cols>
    <col min="1" max="1" width="12.6328125" style="15" customWidth="1"/>
    <col min="2" max="2" width="20.81640625" style="15" customWidth="1"/>
    <col min="3" max="4" width="17.1796875" style="15" customWidth="1"/>
    <col min="5" max="6" width="25.81640625" style="15" customWidth="1"/>
    <col min="7" max="7" width="26.36328125" style="15" customWidth="1"/>
    <col min="8" max="8" width="16.453125" style="2" customWidth="1"/>
    <col min="9" max="9" width="14.453125" style="2" customWidth="1"/>
    <col min="10" max="10" width="9.453125" style="2" customWidth="1"/>
    <col min="11" max="11" width="16.6328125" style="2" customWidth="1"/>
    <col min="12" max="12" width="12.453125" style="2" customWidth="1"/>
    <col min="13" max="13" width="9.54296875" style="2" customWidth="1"/>
    <col min="14" max="14" width="15.54296875" style="2" customWidth="1"/>
    <col min="15" max="246" width="8.81640625" style="2" customWidth="1"/>
    <col min="247" max="247" width="24.6328125" style="2" customWidth="1"/>
    <col min="248" max="248" width="6" style="2" bestFit="1" customWidth="1"/>
    <col min="249" max="256" width="5.81640625" style="2"/>
    <col min="257" max="257" width="12.6328125" style="2" customWidth="1"/>
    <col min="258" max="258" width="20.81640625" style="2" customWidth="1"/>
    <col min="259" max="260" width="17.1796875" style="2" customWidth="1"/>
    <col min="261" max="262" width="25.81640625" style="2" customWidth="1"/>
    <col min="263" max="263" width="26.36328125" style="2" customWidth="1"/>
    <col min="264" max="264" width="16.453125" style="2" customWidth="1"/>
    <col min="265" max="265" width="14.453125" style="2" customWidth="1"/>
    <col min="266" max="266" width="9.453125" style="2" customWidth="1"/>
    <col min="267" max="267" width="16.6328125" style="2" customWidth="1"/>
    <col min="268" max="268" width="12.453125" style="2" customWidth="1"/>
    <col min="269" max="269" width="9.54296875" style="2" customWidth="1"/>
    <col min="270" max="270" width="15.54296875" style="2" customWidth="1"/>
    <col min="271" max="502" width="8.81640625" style="2" customWidth="1"/>
    <col min="503" max="503" width="24.6328125" style="2" customWidth="1"/>
    <col min="504" max="504" width="6" style="2" bestFit="1" customWidth="1"/>
    <col min="505" max="512" width="5.81640625" style="2"/>
    <col min="513" max="513" width="12.6328125" style="2" customWidth="1"/>
    <col min="514" max="514" width="20.81640625" style="2" customWidth="1"/>
    <col min="515" max="516" width="17.1796875" style="2" customWidth="1"/>
    <col min="517" max="518" width="25.81640625" style="2" customWidth="1"/>
    <col min="519" max="519" width="26.36328125" style="2" customWidth="1"/>
    <col min="520" max="520" width="16.453125" style="2" customWidth="1"/>
    <col min="521" max="521" width="14.453125" style="2" customWidth="1"/>
    <col min="522" max="522" width="9.453125" style="2" customWidth="1"/>
    <col min="523" max="523" width="16.6328125" style="2" customWidth="1"/>
    <col min="524" max="524" width="12.453125" style="2" customWidth="1"/>
    <col min="525" max="525" width="9.54296875" style="2" customWidth="1"/>
    <col min="526" max="526" width="15.54296875" style="2" customWidth="1"/>
    <col min="527" max="758" width="8.81640625" style="2" customWidth="1"/>
    <col min="759" max="759" width="24.6328125" style="2" customWidth="1"/>
    <col min="760" max="760" width="6" style="2" bestFit="1" customWidth="1"/>
    <col min="761" max="768" width="5.81640625" style="2"/>
    <col min="769" max="769" width="12.6328125" style="2" customWidth="1"/>
    <col min="770" max="770" width="20.81640625" style="2" customWidth="1"/>
    <col min="771" max="772" width="17.1796875" style="2" customWidth="1"/>
    <col min="773" max="774" width="25.81640625" style="2" customWidth="1"/>
    <col min="775" max="775" width="26.36328125" style="2" customWidth="1"/>
    <col min="776" max="776" width="16.453125" style="2" customWidth="1"/>
    <col min="777" max="777" width="14.453125" style="2" customWidth="1"/>
    <col min="778" max="778" width="9.453125" style="2" customWidth="1"/>
    <col min="779" max="779" width="16.6328125" style="2" customWidth="1"/>
    <col min="780" max="780" width="12.453125" style="2" customWidth="1"/>
    <col min="781" max="781" width="9.54296875" style="2" customWidth="1"/>
    <col min="782" max="782" width="15.54296875" style="2" customWidth="1"/>
    <col min="783" max="1014" width="8.81640625" style="2" customWidth="1"/>
    <col min="1015" max="1015" width="24.6328125" style="2" customWidth="1"/>
    <col min="1016" max="1016" width="6" style="2" bestFit="1" customWidth="1"/>
    <col min="1017" max="1024" width="5.81640625" style="2"/>
    <col min="1025" max="1025" width="12.6328125" style="2" customWidth="1"/>
    <col min="1026" max="1026" width="20.81640625" style="2" customWidth="1"/>
    <col min="1027" max="1028" width="17.1796875" style="2" customWidth="1"/>
    <col min="1029" max="1030" width="25.81640625" style="2" customWidth="1"/>
    <col min="1031" max="1031" width="26.36328125" style="2" customWidth="1"/>
    <col min="1032" max="1032" width="16.453125" style="2" customWidth="1"/>
    <col min="1033" max="1033" width="14.453125" style="2" customWidth="1"/>
    <col min="1034" max="1034" width="9.453125" style="2" customWidth="1"/>
    <col min="1035" max="1035" width="16.6328125" style="2" customWidth="1"/>
    <col min="1036" max="1036" width="12.453125" style="2" customWidth="1"/>
    <col min="1037" max="1037" width="9.54296875" style="2" customWidth="1"/>
    <col min="1038" max="1038" width="15.54296875" style="2" customWidth="1"/>
    <col min="1039" max="1270" width="8.81640625" style="2" customWidth="1"/>
    <col min="1271" max="1271" width="24.6328125" style="2" customWidth="1"/>
    <col min="1272" max="1272" width="6" style="2" bestFit="1" customWidth="1"/>
    <col min="1273" max="1280" width="5.81640625" style="2"/>
    <col min="1281" max="1281" width="12.6328125" style="2" customWidth="1"/>
    <col min="1282" max="1282" width="20.81640625" style="2" customWidth="1"/>
    <col min="1283" max="1284" width="17.1796875" style="2" customWidth="1"/>
    <col min="1285" max="1286" width="25.81640625" style="2" customWidth="1"/>
    <col min="1287" max="1287" width="26.36328125" style="2" customWidth="1"/>
    <col min="1288" max="1288" width="16.453125" style="2" customWidth="1"/>
    <col min="1289" max="1289" width="14.453125" style="2" customWidth="1"/>
    <col min="1290" max="1290" width="9.453125" style="2" customWidth="1"/>
    <col min="1291" max="1291" width="16.6328125" style="2" customWidth="1"/>
    <col min="1292" max="1292" width="12.453125" style="2" customWidth="1"/>
    <col min="1293" max="1293" width="9.54296875" style="2" customWidth="1"/>
    <col min="1294" max="1294" width="15.54296875" style="2" customWidth="1"/>
    <col min="1295" max="1526" width="8.81640625" style="2" customWidth="1"/>
    <col min="1527" max="1527" width="24.6328125" style="2" customWidth="1"/>
    <col min="1528" max="1528" width="6" style="2" bestFit="1" customWidth="1"/>
    <col min="1529" max="1536" width="5.81640625" style="2"/>
    <col min="1537" max="1537" width="12.6328125" style="2" customWidth="1"/>
    <col min="1538" max="1538" width="20.81640625" style="2" customWidth="1"/>
    <col min="1539" max="1540" width="17.1796875" style="2" customWidth="1"/>
    <col min="1541" max="1542" width="25.81640625" style="2" customWidth="1"/>
    <col min="1543" max="1543" width="26.36328125" style="2" customWidth="1"/>
    <col min="1544" max="1544" width="16.453125" style="2" customWidth="1"/>
    <col min="1545" max="1545" width="14.453125" style="2" customWidth="1"/>
    <col min="1546" max="1546" width="9.453125" style="2" customWidth="1"/>
    <col min="1547" max="1547" width="16.6328125" style="2" customWidth="1"/>
    <col min="1548" max="1548" width="12.453125" style="2" customWidth="1"/>
    <col min="1549" max="1549" width="9.54296875" style="2" customWidth="1"/>
    <col min="1550" max="1550" width="15.54296875" style="2" customWidth="1"/>
    <col min="1551" max="1782" width="8.81640625" style="2" customWidth="1"/>
    <col min="1783" max="1783" width="24.6328125" style="2" customWidth="1"/>
    <col min="1784" max="1784" width="6" style="2" bestFit="1" customWidth="1"/>
    <col min="1785" max="1792" width="5.81640625" style="2"/>
    <col min="1793" max="1793" width="12.6328125" style="2" customWidth="1"/>
    <col min="1794" max="1794" width="20.81640625" style="2" customWidth="1"/>
    <col min="1795" max="1796" width="17.1796875" style="2" customWidth="1"/>
    <col min="1797" max="1798" width="25.81640625" style="2" customWidth="1"/>
    <col min="1799" max="1799" width="26.36328125" style="2" customWidth="1"/>
    <col min="1800" max="1800" width="16.453125" style="2" customWidth="1"/>
    <col min="1801" max="1801" width="14.453125" style="2" customWidth="1"/>
    <col min="1802" max="1802" width="9.453125" style="2" customWidth="1"/>
    <col min="1803" max="1803" width="16.6328125" style="2" customWidth="1"/>
    <col min="1804" max="1804" width="12.453125" style="2" customWidth="1"/>
    <col min="1805" max="1805" width="9.54296875" style="2" customWidth="1"/>
    <col min="1806" max="1806" width="15.54296875" style="2" customWidth="1"/>
    <col min="1807" max="2038" width="8.81640625" style="2" customWidth="1"/>
    <col min="2039" max="2039" width="24.6328125" style="2" customWidth="1"/>
    <col min="2040" max="2040" width="6" style="2" bestFit="1" customWidth="1"/>
    <col min="2041" max="2048" width="5.81640625" style="2"/>
    <col min="2049" max="2049" width="12.6328125" style="2" customWidth="1"/>
    <col min="2050" max="2050" width="20.81640625" style="2" customWidth="1"/>
    <col min="2051" max="2052" width="17.1796875" style="2" customWidth="1"/>
    <col min="2053" max="2054" width="25.81640625" style="2" customWidth="1"/>
    <col min="2055" max="2055" width="26.36328125" style="2" customWidth="1"/>
    <col min="2056" max="2056" width="16.453125" style="2" customWidth="1"/>
    <col min="2057" max="2057" width="14.453125" style="2" customWidth="1"/>
    <col min="2058" max="2058" width="9.453125" style="2" customWidth="1"/>
    <col min="2059" max="2059" width="16.6328125" style="2" customWidth="1"/>
    <col min="2060" max="2060" width="12.453125" style="2" customWidth="1"/>
    <col min="2061" max="2061" width="9.54296875" style="2" customWidth="1"/>
    <col min="2062" max="2062" width="15.54296875" style="2" customWidth="1"/>
    <col min="2063" max="2294" width="8.81640625" style="2" customWidth="1"/>
    <col min="2295" max="2295" width="24.6328125" style="2" customWidth="1"/>
    <col min="2296" max="2296" width="6" style="2" bestFit="1" customWidth="1"/>
    <col min="2297" max="2304" width="5.81640625" style="2"/>
    <col min="2305" max="2305" width="12.6328125" style="2" customWidth="1"/>
    <col min="2306" max="2306" width="20.81640625" style="2" customWidth="1"/>
    <col min="2307" max="2308" width="17.1796875" style="2" customWidth="1"/>
    <col min="2309" max="2310" width="25.81640625" style="2" customWidth="1"/>
    <col min="2311" max="2311" width="26.36328125" style="2" customWidth="1"/>
    <col min="2312" max="2312" width="16.453125" style="2" customWidth="1"/>
    <col min="2313" max="2313" width="14.453125" style="2" customWidth="1"/>
    <col min="2314" max="2314" width="9.453125" style="2" customWidth="1"/>
    <col min="2315" max="2315" width="16.6328125" style="2" customWidth="1"/>
    <col min="2316" max="2316" width="12.453125" style="2" customWidth="1"/>
    <col min="2317" max="2317" width="9.54296875" style="2" customWidth="1"/>
    <col min="2318" max="2318" width="15.54296875" style="2" customWidth="1"/>
    <col min="2319" max="2550" width="8.81640625" style="2" customWidth="1"/>
    <col min="2551" max="2551" width="24.6328125" style="2" customWidth="1"/>
    <col min="2552" max="2552" width="6" style="2" bestFit="1" customWidth="1"/>
    <col min="2553" max="2560" width="5.81640625" style="2"/>
    <col min="2561" max="2561" width="12.6328125" style="2" customWidth="1"/>
    <col min="2562" max="2562" width="20.81640625" style="2" customWidth="1"/>
    <col min="2563" max="2564" width="17.1796875" style="2" customWidth="1"/>
    <col min="2565" max="2566" width="25.81640625" style="2" customWidth="1"/>
    <col min="2567" max="2567" width="26.36328125" style="2" customWidth="1"/>
    <col min="2568" max="2568" width="16.453125" style="2" customWidth="1"/>
    <col min="2569" max="2569" width="14.453125" style="2" customWidth="1"/>
    <col min="2570" max="2570" width="9.453125" style="2" customWidth="1"/>
    <col min="2571" max="2571" width="16.6328125" style="2" customWidth="1"/>
    <col min="2572" max="2572" width="12.453125" style="2" customWidth="1"/>
    <col min="2573" max="2573" width="9.54296875" style="2" customWidth="1"/>
    <col min="2574" max="2574" width="15.54296875" style="2" customWidth="1"/>
    <col min="2575" max="2806" width="8.81640625" style="2" customWidth="1"/>
    <col min="2807" max="2807" width="24.6328125" style="2" customWidth="1"/>
    <col min="2808" max="2808" width="6" style="2" bestFit="1" customWidth="1"/>
    <col min="2809" max="2816" width="5.81640625" style="2"/>
    <col min="2817" max="2817" width="12.6328125" style="2" customWidth="1"/>
    <col min="2818" max="2818" width="20.81640625" style="2" customWidth="1"/>
    <col min="2819" max="2820" width="17.1796875" style="2" customWidth="1"/>
    <col min="2821" max="2822" width="25.81640625" style="2" customWidth="1"/>
    <col min="2823" max="2823" width="26.36328125" style="2" customWidth="1"/>
    <col min="2824" max="2824" width="16.453125" style="2" customWidth="1"/>
    <col min="2825" max="2825" width="14.453125" style="2" customWidth="1"/>
    <col min="2826" max="2826" width="9.453125" style="2" customWidth="1"/>
    <col min="2827" max="2827" width="16.6328125" style="2" customWidth="1"/>
    <col min="2828" max="2828" width="12.453125" style="2" customWidth="1"/>
    <col min="2829" max="2829" width="9.54296875" style="2" customWidth="1"/>
    <col min="2830" max="2830" width="15.54296875" style="2" customWidth="1"/>
    <col min="2831" max="3062" width="8.81640625" style="2" customWidth="1"/>
    <col min="3063" max="3063" width="24.6328125" style="2" customWidth="1"/>
    <col min="3064" max="3064" width="6" style="2" bestFit="1" customWidth="1"/>
    <col min="3065" max="3072" width="5.81640625" style="2"/>
    <col min="3073" max="3073" width="12.6328125" style="2" customWidth="1"/>
    <col min="3074" max="3074" width="20.81640625" style="2" customWidth="1"/>
    <col min="3075" max="3076" width="17.1796875" style="2" customWidth="1"/>
    <col min="3077" max="3078" width="25.81640625" style="2" customWidth="1"/>
    <col min="3079" max="3079" width="26.36328125" style="2" customWidth="1"/>
    <col min="3080" max="3080" width="16.453125" style="2" customWidth="1"/>
    <col min="3081" max="3081" width="14.453125" style="2" customWidth="1"/>
    <col min="3082" max="3082" width="9.453125" style="2" customWidth="1"/>
    <col min="3083" max="3083" width="16.6328125" style="2" customWidth="1"/>
    <col min="3084" max="3084" width="12.453125" style="2" customWidth="1"/>
    <col min="3085" max="3085" width="9.54296875" style="2" customWidth="1"/>
    <col min="3086" max="3086" width="15.54296875" style="2" customWidth="1"/>
    <col min="3087" max="3318" width="8.81640625" style="2" customWidth="1"/>
    <col min="3319" max="3319" width="24.6328125" style="2" customWidth="1"/>
    <col min="3320" max="3320" width="6" style="2" bestFit="1" customWidth="1"/>
    <col min="3321" max="3328" width="5.81640625" style="2"/>
    <col min="3329" max="3329" width="12.6328125" style="2" customWidth="1"/>
    <col min="3330" max="3330" width="20.81640625" style="2" customWidth="1"/>
    <col min="3331" max="3332" width="17.1796875" style="2" customWidth="1"/>
    <col min="3333" max="3334" width="25.81640625" style="2" customWidth="1"/>
    <col min="3335" max="3335" width="26.36328125" style="2" customWidth="1"/>
    <col min="3336" max="3336" width="16.453125" style="2" customWidth="1"/>
    <col min="3337" max="3337" width="14.453125" style="2" customWidth="1"/>
    <col min="3338" max="3338" width="9.453125" style="2" customWidth="1"/>
    <col min="3339" max="3339" width="16.6328125" style="2" customWidth="1"/>
    <col min="3340" max="3340" width="12.453125" style="2" customWidth="1"/>
    <col min="3341" max="3341" width="9.54296875" style="2" customWidth="1"/>
    <col min="3342" max="3342" width="15.54296875" style="2" customWidth="1"/>
    <col min="3343" max="3574" width="8.81640625" style="2" customWidth="1"/>
    <col min="3575" max="3575" width="24.6328125" style="2" customWidth="1"/>
    <col min="3576" max="3576" width="6" style="2" bestFit="1" customWidth="1"/>
    <col min="3577" max="3584" width="5.81640625" style="2"/>
    <col min="3585" max="3585" width="12.6328125" style="2" customWidth="1"/>
    <col min="3586" max="3586" width="20.81640625" style="2" customWidth="1"/>
    <col min="3587" max="3588" width="17.1796875" style="2" customWidth="1"/>
    <col min="3589" max="3590" width="25.81640625" style="2" customWidth="1"/>
    <col min="3591" max="3591" width="26.36328125" style="2" customWidth="1"/>
    <col min="3592" max="3592" width="16.453125" style="2" customWidth="1"/>
    <col min="3593" max="3593" width="14.453125" style="2" customWidth="1"/>
    <col min="3594" max="3594" width="9.453125" style="2" customWidth="1"/>
    <col min="3595" max="3595" width="16.6328125" style="2" customWidth="1"/>
    <col min="3596" max="3596" width="12.453125" style="2" customWidth="1"/>
    <col min="3597" max="3597" width="9.54296875" style="2" customWidth="1"/>
    <col min="3598" max="3598" width="15.54296875" style="2" customWidth="1"/>
    <col min="3599" max="3830" width="8.81640625" style="2" customWidth="1"/>
    <col min="3831" max="3831" width="24.6328125" style="2" customWidth="1"/>
    <col min="3832" max="3832" width="6" style="2" bestFit="1" customWidth="1"/>
    <col min="3833" max="3840" width="5.81640625" style="2"/>
    <col min="3841" max="3841" width="12.6328125" style="2" customWidth="1"/>
    <col min="3842" max="3842" width="20.81640625" style="2" customWidth="1"/>
    <col min="3843" max="3844" width="17.1796875" style="2" customWidth="1"/>
    <col min="3845" max="3846" width="25.81640625" style="2" customWidth="1"/>
    <col min="3847" max="3847" width="26.36328125" style="2" customWidth="1"/>
    <col min="3848" max="3848" width="16.453125" style="2" customWidth="1"/>
    <col min="3849" max="3849" width="14.453125" style="2" customWidth="1"/>
    <col min="3850" max="3850" width="9.453125" style="2" customWidth="1"/>
    <col min="3851" max="3851" width="16.6328125" style="2" customWidth="1"/>
    <col min="3852" max="3852" width="12.453125" style="2" customWidth="1"/>
    <col min="3853" max="3853" width="9.54296875" style="2" customWidth="1"/>
    <col min="3854" max="3854" width="15.54296875" style="2" customWidth="1"/>
    <col min="3855" max="4086" width="8.81640625" style="2" customWidth="1"/>
    <col min="4087" max="4087" width="24.6328125" style="2" customWidth="1"/>
    <col min="4088" max="4088" width="6" style="2" bestFit="1" customWidth="1"/>
    <col min="4089" max="4096" width="5.81640625" style="2"/>
    <col min="4097" max="4097" width="12.6328125" style="2" customWidth="1"/>
    <col min="4098" max="4098" width="20.81640625" style="2" customWidth="1"/>
    <col min="4099" max="4100" width="17.1796875" style="2" customWidth="1"/>
    <col min="4101" max="4102" width="25.81640625" style="2" customWidth="1"/>
    <col min="4103" max="4103" width="26.36328125" style="2" customWidth="1"/>
    <col min="4104" max="4104" width="16.453125" style="2" customWidth="1"/>
    <col min="4105" max="4105" width="14.453125" style="2" customWidth="1"/>
    <col min="4106" max="4106" width="9.453125" style="2" customWidth="1"/>
    <col min="4107" max="4107" width="16.6328125" style="2" customWidth="1"/>
    <col min="4108" max="4108" width="12.453125" style="2" customWidth="1"/>
    <col min="4109" max="4109" width="9.54296875" style="2" customWidth="1"/>
    <col min="4110" max="4110" width="15.54296875" style="2" customWidth="1"/>
    <col min="4111" max="4342" width="8.81640625" style="2" customWidth="1"/>
    <col min="4343" max="4343" width="24.6328125" style="2" customWidth="1"/>
    <col min="4344" max="4344" width="6" style="2" bestFit="1" customWidth="1"/>
    <col min="4345" max="4352" width="5.81640625" style="2"/>
    <col min="4353" max="4353" width="12.6328125" style="2" customWidth="1"/>
    <col min="4354" max="4354" width="20.81640625" style="2" customWidth="1"/>
    <col min="4355" max="4356" width="17.1796875" style="2" customWidth="1"/>
    <col min="4357" max="4358" width="25.81640625" style="2" customWidth="1"/>
    <col min="4359" max="4359" width="26.36328125" style="2" customWidth="1"/>
    <col min="4360" max="4360" width="16.453125" style="2" customWidth="1"/>
    <col min="4361" max="4361" width="14.453125" style="2" customWidth="1"/>
    <col min="4362" max="4362" width="9.453125" style="2" customWidth="1"/>
    <col min="4363" max="4363" width="16.6328125" style="2" customWidth="1"/>
    <col min="4364" max="4364" width="12.453125" style="2" customWidth="1"/>
    <col min="4365" max="4365" width="9.54296875" style="2" customWidth="1"/>
    <col min="4366" max="4366" width="15.54296875" style="2" customWidth="1"/>
    <col min="4367" max="4598" width="8.81640625" style="2" customWidth="1"/>
    <col min="4599" max="4599" width="24.6328125" style="2" customWidth="1"/>
    <col min="4600" max="4600" width="6" style="2" bestFit="1" customWidth="1"/>
    <col min="4601" max="4608" width="5.81640625" style="2"/>
    <col min="4609" max="4609" width="12.6328125" style="2" customWidth="1"/>
    <col min="4610" max="4610" width="20.81640625" style="2" customWidth="1"/>
    <col min="4611" max="4612" width="17.1796875" style="2" customWidth="1"/>
    <col min="4613" max="4614" width="25.81640625" style="2" customWidth="1"/>
    <col min="4615" max="4615" width="26.36328125" style="2" customWidth="1"/>
    <col min="4616" max="4616" width="16.453125" style="2" customWidth="1"/>
    <col min="4617" max="4617" width="14.453125" style="2" customWidth="1"/>
    <col min="4618" max="4618" width="9.453125" style="2" customWidth="1"/>
    <col min="4619" max="4619" width="16.6328125" style="2" customWidth="1"/>
    <col min="4620" max="4620" width="12.453125" style="2" customWidth="1"/>
    <col min="4621" max="4621" width="9.54296875" style="2" customWidth="1"/>
    <col min="4622" max="4622" width="15.54296875" style="2" customWidth="1"/>
    <col min="4623" max="4854" width="8.81640625" style="2" customWidth="1"/>
    <col min="4855" max="4855" width="24.6328125" style="2" customWidth="1"/>
    <col min="4856" max="4856" width="6" style="2" bestFit="1" customWidth="1"/>
    <col min="4857" max="4864" width="5.81640625" style="2"/>
    <col min="4865" max="4865" width="12.6328125" style="2" customWidth="1"/>
    <col min="4866" max="4866" width="20.81640625" style="2" customWidth="1"/>
    <col min="4867" max="4868" width="17.1796875" style="2" customWidth="1"/>
    <col min="4869" max="4870" width="25.81640625" style="2" customWidth="1"/>
    <col min="4871" max="4871" width="26.36328125" style="2" customWidth="1"/>
    <col min="4872" max="4872" width="16.453125" style="2" customWidth="1"/>
    <col min="4873" max="4873" width="14.453125" style="2" customWidth="1"/>
    <col min="4874" max="4874" width="9.453125" style="2" customWidth="1"/>
    <col min="4875" max="4875" width="16.6328125" style="2" customWidth="1"/>
    <col min="4876" max="4876" width="12.453125" style="2" customWidth="1"/>
    <col min="4877" max="4877" width="9.54296875" style="2" customWidth="1"/>
    <col min="4878" max="4878" width="15.54296875" style="2" customWidth="1"/>
    <col min="4879" max="5110" width="8.81640625" style="2" customWidth="1"/>
    <col min="5111" max="5111" width="24.6328125" style="2" customWidth="1"/>
    <col min="5112" max="5112" width="6" style="2" bestFit="1" customWidth="1"/>
    <col min="5113" max="5120" width="5.81640625" style="2"/>
    <col min="5121" max="5121" width="12.6328125" style="2" customWidth="1"/>
    <col min="5122" max="5122" width="20.81640625" style="2" customWidth="1"/>
    <col min="5123" max="5124" width="17.1796875" style="2" customWidth="1"/>
    <col min="5125" max="5126" width="25.81640625" style="2" customWidth="1"/>
    <col min="5127" max="5127" width="26.36328125" style="2" customWidth="1"/>
    <col min="5128" max="5128" width="16.453125" style="2" customWidth="1"/>
    <col min="5129" max="5129" width="14.453125" style="2" customWidth="1"/>
    <col min="5130" max="5130" width="9.453125" style="2" customWidth="1"/>
    <col min="5131" max="5131" width="16.6328125" style="2" customWidth="1"/>
    <col min="5132" max="5132" width="12.453125" style="2" customWidth="1"/>
    <col min="5133" max="5133" width="9.54296875" style="2" customWidth="1"/>
    <col min="5134" max="5134" width="15.54296875" style="2" customWidth="1"/>
    <col min="5135" max="5366" width="8.81640625" style="2" customWidth="1"/>
    <col min="5367" max="5367" width="24.6328125" style="2" customWidth="1"/>
    <col min="5368" max="5368" width="6" style="2" bestFit="1" customWidth="1"/>
    <col min="5369" max="5376" width="5.81640625" style="2"/>
    <col min="5377" max="5377" width="12.6328125" style="2" customWidth="1"/>
    <col min="5378" max="5378" width="20.81640625" style="2" customWidth="1"/>
    <col min="5379" max="5380" width="17.1796875" style="2" customWidth="1"/>
    <col min="5381" max="5382" width="25.81640625" style="2" customWidth="1"/>
    <col min="5383" max="5383" width="26.36328125" style="2" customWidth="1"/>
    <col min="5384" max="5384" width="16.453125" style="2" customWidth="1"/>
    <col min="5385" max="5385" width="14.453125" style="2" customWidth="1"/>
    <col min="5386" max="5386" width="9.453125" style="2" customWidth="1"/>
    <col min="5387" max="5387" width="16.6328125" style="2" customWidth="1"/>
    <col min="5388" max="5388" width="12.453125" style="2" customWidth="1"/>
    <col min="5389" max="5389" width="9.54296875" style="2" customWidth="1"/>
    <col min="5390" max="5390" width="15.54296875" style="2" customWidth="1"/>
    <col min="5391" max="5622" width="8.81640625" style="2" customWidth="1"/>
    <col min="5623" max="5623" width="24.6328125" style="2" customWidth="1"/>
    <col min="5624" max="5624" width="6" style="2" bestFit="1" customWidth="1"/>
    <col min="5625" max="5632" width="5.81640625" style="2"/>
    <col min="5633" max="5633" width="12.6328125" style="2" customWidth="1"/>
    <col min="5634" max="5634" width="20.81640625" style="2" customWidth="1"/>
    <col min="5635" max="5636" width="17.1796875" style="2" customWidth="1"/>
    <col min="5637" max="5638" width="25.81640625" style="2" customWidth="1"/>
    <col min="5639" max="5639" width="26.36328125" style="2" customWidth="1"/>
    <col min="5640" max="5640" width="16.453125" style="2" customWidth="1"/>
    <col min="5641" max="5641" width="14.453125" style="2" customWidth="1"/>
    <col min="5642" max="5642" width="9.453125" style="2" customWidth="1"/>
    <col min="5643" max="5643" width="16.6328125" style="2" customWidth="1"/>
    <col min="5644" max="5644" width="12.453125" style="2" customWidth="1"/>
    <col min="5645" max="5645" width="9.54296875" style="2" customWidth="1"/>
    <col min="5646" max="5646" width="15.54296875" style="2" customWidth="1"/>
    <col min="5647" max="5878" width="8.81640625" style="2" customWidth="1"/>
    <col min="5879" max="5879" width="24.6328125" style="2" customWidth="1"/>
    <col min="5880" max="5880" width="6" style="2" bestFit="1" customWidth="1"/>
    <col min="5881" max="5888" width="5.81640625" style="2"/>
    <col min="5889" max="5889" width="12.6328125" style="2" customWidth="1"/>
    <col min="5890" max="5890" width="20.81640625" style="2" customWidth="1"/>
    <col min="5891" max="5892" width="17.1796875" style="2" customWidth="1"/>
    <col min="5893" max="5894" width="25.81640625" style="2" customWidth="1"/>
    <col min="5895" max="5895" width="26.36328125" style="2" customWidth="1"/>
    <col min="5896" max="5896" width="16.453125" style="2" customWidth="1"/>
    <col min="5897" max="5897" width="14.453125" style="2" customWidth="1"/>
    <col min="5898" max="5898" width="9.453125" style="2" customWidth="1"/>
    <col min="5899" max="5899" width="16.6328125" style="2" customWidth="1"/>
    <col min="5900" max="5900" width="12.453125" style="2" customWidth="1"/>
    <col min="5901" max="5901" width="9.54296875" style="2" customWidth="1"/>
    <col min="5902" max="5902" width="15.54296875" style="2" customWidth="1"/>
    <col min="5903" max="6134" width="8.81640625" style="2" customWidth="1"/>
    <col min="6135" max="6135" width="24.6328125" style="2" customWidth="1"/>
    <col min="6136" max="6136" width="6" style="2" bestFit="1" customWidth="1"/>
    <col min="6137" max="6144" width="5.81640625" style="2"/>
    <col min="6145" max="6145" width="12.6328125" style="2" customWidth="1"/>
    <col min="6146" max="6146" width="20.81640625" style="2" customWidth="1"/>
    <col min="6147" max="6148" width="17.1796875" style="2" customWidth="1"/>
    <col min="6149" max="6150" width="25.81640625" style="2" customWidth="1"/>
    <col min="6151" max="6151" width="26.36328125" style="2" customWidth="1"/>
    <col min="6152" max="6152" width="16.453125" style="2" customWidth="1"/>
    <col min="6153" max="6153" width="14.453125" style="2" customWidth="1"/>
    <col min="6154" max="6154" width="9.453125" style="2" customWidth="1"/>
    <col min="6155" max="6155" width="16.6328125" style="2" customWidth="1"/>
    <col min="6156" max="6156" width="12.453125" style="2" customWidth="1"/>
    <col min="6157" max="6157" width="9.54296875" style="2" customWidth="1"/>
    <col min="6158" max="6158" width="15.54296875" style="2" customWidth="1"/>
    <col min="6159" max="6390" width="8.81640625" style="2" customWidth="1"/>
    <col min="6391" max="6391" width="24.6328125" style="2" customWidth="1"/>
    <col min="6392" max="6392" width="6" style="2" bestFit="1" customWidth="1"/>
    <col min="6393" max="6400" width="5.81640625" style="2"/>
    <col min="6401" max="6401" width="12.6328125" style="2" customWidth="1"/>
    <col min="6402" max="6402" width="20.81640625" style="2" customWidth="1"/>
    <col min="6403" max="6404" width="17.1796875" style="2" customWidth="1"/>
    <col min="6405" max="6406" width="25.81640625" style="2" customWidth="1"/>
    <col min="6407" max="6407" width="26.36328125" style="2" customWidth="1"/>
    <col min="6408" max="6408" width="16.453125" style="2" customWidth="1"/>
    <col min="6409" max="6409" width="14.453125" style="2" customWidth="1"/>
    <col min="6410" max="6410" width="9.453125" style="2" customWidth="1"/>
    <col min="6411" max="6411" width="16.6328125" style="2" customWidth="1"/>
    <col min="6412" max="6412" width="12.453125" style="2" customWidth="1"/>
    <col min="6413" max="6413" width="9.54296875" style="2" customWidth="1"/>
    <col min="6414" max="6414" width="15.54296875" style="2" customWidth="1"/>
    <col min="6415" max="6646" width="8.81640625" style="2" customWidth="1"/>
    <col min="6647" max="6647" width="24.6328125" style="2" customWidth="1"/>
    <col min="6648" max="6648" width="6" style="2" bestFit="1" customWidth="1"/>
    <col min="6649" max="6656" width="5.81640625" style="2"/>
    <col min="6657" max="6657" width="12.6328125" style="2" customWidth="1"/>
    <col min="6658" max="6658" width="20.81640625" style="2" customWidth="1"/>
    <col min="6659" max="6660" width="17.1796875" style="2" customWidth="1"/>
    <col min="6661" max="6662" width="25.81640625" style="2" customWidth="1"/>
    <col min="6663" max="6663" width="26.36328125" style="2" customWidth="1"/>
    <col min="6664" max="6664" width="16.453125" style="2" customWidth="1"/>
    <col min="6665" max="6665" width="14.453125" style="2" customWidth="1"/>
    <col min="6666" max="6666" width="9.453125" style="2" customWidth="1"/>
    <col min="6667" max="6667" width="16.6328125" style="2" customWidth="1"/>
    <col min="6668" max="6668" width="12.453125" style="2" customWidth="1"/>
    <col min="6669" max="6669" width="9.54296875" style="2" customWidth="1"/>
    <col min="6670" max="6670" width="15.54296875" style="2" customWidth="1"/>
    <col min="6671" max="6902" width="8.81640625" style="2" customWidth="1"/>
    <col min="6903" max="6903" width="24.6328125" style="2" customWidth="1"/>
    <col min="6904" max="6904" width="6" style="2" bestFit="1" customWidth="1"/>
    <col min="6905" max="6912" width="5.81640625" style="2"/>
    <col min="6913" max="6913" width="12.6328125" style="2" customWidth="1"/>
    <col min="6914" max="6914" width="20.81640625" style="2" customWidth="1"/>
    <col min="6915" max="6916" width="17.1796875" style="2" customWidth="1"/>
    <col min="6917" max="6918" width="25.81640625" style="2" customWidth="1"/>
    <col min="6919" max="6919" width="26.36328125" style="2" customWidth="1"/>
    <col min="6920" max="6920" width="16.453125" style="2" customWidth="1"/>
    <col min="6921" max="6921" width="14.453125" style="2" customWidth="1"/>
    <col min="6922" max="6922" width="9.453125" style="2" customWidth="1"/>
    <col min="6923" max="6923" width="16.6328125" style="2" customWidth="1"/>
    <col min="6924" max="6924" width="12.453125" style="2" customWidth="1"/>
    <col min="6925" max="6925" width="9.54296875" style="2" customWidth="1"/>
    <col min="6926" max="6926" width="15.54296875" style="2" customWidth="1"/>
    <col min="6927" max="7158" width="8.81640625" style="2" customWidth="1"/>
    <col min="7159" max="7159" width="24.6328125" style="2" customWidth="1"/>
    <col min="7160" max="7160" width="6" style="2" bestFit="1" customWidth="1"/>
    <col min="7161" max="7168" width="5.81640625" style="2"/>
    <col min="7169" max="7169" width="12.6328125" style="2" customWidth="1"/>
    <col min="7170" max="7170" width="20.81640625" style="2" customWidth="1"/>
    <col min="7171" max="7172" width="17.1796875" style="2" customWidth="1"/>
    <col min="7173" max="7174" width="25.81640625" style="2" customWidth="1"/>
    <col min="7175" max="7175" width="26.36328125" style="2" customWidth="1"/>
    <col min="7176" max="7176" width="16.453125" style="2" customWidth="1"/>
    <col min="7177" max="7177" width="14.453125" style="2" customWidth="1"/>
    <col min="7178" max="7178" width="9.453125" style="2" customWidth="1"/>
    <col min="7179" max="7179" width="16.6328125" style="2" customWidth="1"/>
    <col min="7180" max="7180" width="12.453125" style="2" customWidth="1"/>
    <col min="7181" max="7181" width="9.54296875" style="2" customWidth="1"/>
    <col min="7182" max="7182" width="15.54296875" style="2" customWidth="1"/>
    <col min="7183" max="7414" width="8.81640625" style="2" customWidth="1"/>
    <col min="7415" max="7415" width="24.6328125" style="2" customWidth="1"/>
    <col min="7416" max="7416" width="6" style="2" bestFit="1" customWidth="1"/>
    <col min="7417" max="7424" width="5.81640625" style="2"/>
    <col min="7425" max="7425" width="12.6328125" style="2" customWidth="1"/>
    <col min="7426" max="7426" width="20.81640625" style="2" customWidth="1"/>
    <col min="7427" max="7428" width="17.1796875" style="2" customWidth="1"/>
    <col min="7429" max="7430" width="25.81640625" style="2" customWidth="1"/>
    <col min="7431" max="7431" width="26.36328125" style="2" customWidth="1"/>
    <col min="7432" max="7432" width="16.453125" style="2" customWidth="1"/>
    <col min="7433" max="7433" width="14.453125" style="2" customWidth="1"/>
    <col min="7434" max="7434" width="9.453125" style="2" customWidth="1"/>
    <col min="7435" max="7435" width="16.6328125" style="2" customWidth="1"/>
    <col min="7436" max="7436" width="12.453125" style="2" customWidth="1"/>
    <col min="7437" max="7437" width="9.54296875" style="2" customWidth="1"/>
    <col min="7438" max="7438" width="15.54296875" style="2" customWidth="1"/>
    <col min="7439" max="7670" width="8.81640625" style="2" customWidth="1"/>
    <col min="7671" max="7671" width="24.6328125" style="2" customWidth="1"/>
    <col min="7672" max="7672" width="6" style="2" bestFit="1" customWidth="1"/>
    <col min="7673" max="7680" width="5.81640625" style="2"/>
    <col min="7681" max="7681" width="12.6328125" style="2" customWidth="1"/>
    <col min="7682" max="7682" width="20.81640625" style="2" customWidth="1"/>
    <col min="7683" max="7684" width="17.1796875" style="2" customWidth="1"/>
    <col min="7685" max="7686" width="25.81640625" style="2" customWidth="1"/>
    <col min="7687" max="7687" width="26.36328125" style="2" customWidth="1"/>
    <col min="7688" max="7688" width="16.453125" style="2" customWidth="1"/>
    <col min="7689" max="7689" width="14.453125" style="2" customWidth="1"/>
    <col min="7690" max="7690" width="9.453125" style="2" customWidth="1"/>
    <col min="7691" max="7691" width="16.6328125" style="2" customWidth="1"/>
    <col min="7692" max="7692" width="12.453125" style="2" customWidth="1"/>
    <col min="7693" max="7693" width="9.54296875" style="2" customWidth="1"/>
    <col min="7694" max="7694" width="15.54296875" style="2" customWidth="1"/>
    <col min="7695" max="7926" width="8.81640625" style="2" customWidth="1"/>
    <col min="7927" max="7927" width="24.6328125" style="2" customWidth="1"/>
    <col min="7928" max="7928" width="6" style="2" bestFit="1" customWidth="1"/>
    <col min="7929" max="7936" width="5.81640625" style="2"/>
    <col min="7937" max="7937" width="12.6328125" style="2" customWidth="1"/>
    <col min="7938" max="7938" width="20.81640625" style="2" customWidth="1"/>
    <col min="7939" max="7940" width="17.1796875" style="2" customWidth="1"/>
    <col min="7941" max="7942" width="25.81640625" style="2" customWidth="1"/>
    <col min="7943" max="7943" width="26.36328125" style="2" customWidth="1"/>
    <col min="7944" max="7944" width="16.453125" style="2" customWidth="1"/>
    <col min="7945" max="7945" width="14.453125" style="2" customWidth="1"/>
    <col min="7946" max="7946" width="9.453125" style="2" customWidth="1"/>
    <col min="7947" max="7947" width="16.6328125" style="2" customWidth="1"/>
    <col min="7948" max="7948" width="12.453125" style="2" customWidth="1"/>
    <col min="7949" max="7949" width="9.54296875" style="2" customWidth="1"/>
    <col min="7950" max="7950" width="15.54296875" style="2" customWidth="1"/>
    <col min="7951" max="8182" width="8.81640625" style="2" customWidth="1"/>
    <col min="8183" max="8183" width="24.6328125" style="2" customWidth="1"/>
    <col min="8184" max="8184" width="6" style="2" bestFit="1" customWidth="1"/>
    <col min="8185" max="8192" width="5.81640625" style="2"/>
    <col min="8193" max="8193" width="12.6328125" style="2" customWidth="1"/>
    <col min="8194" max="8194" width="20.81640625" style="2" customWidth="1"/>
    <col min="8195" max="8196" width="17.1796875" style="2" customWidth="1"/>
    <col min="8197" max="8198" width="25.81640625" style="2" customWidth="1"/>
    <col min="8199" max="8199" width="26.36328125" style="2" customWidth="1"/>
    <col min="8200" max="8200" width="16.453125" style="2" customWidth="1"/>
    <col min="8201" max="8201" width="14.453125" style="2" customWidth="1"/>
    <col min="8202" max="8202" width="9.453125" style="2" customWidth="1"/>
    <col min="8203" max="8203" width="16.6328125" style="2" customWidth="1"/>
    <col min="8204" max="8204" width="12.453125" style="2" customWidth="1"/>
    <col min="8205" max="8205" width="9.54296875" style="2" customWidth="1"/>
    <col min="8206" max="8206" width="15.54296875" style="2" customWidth="1"/>
    <col min="8207" max="8438" width="8.81640625" style="2" customWidth="1"/>
    <col min="8439" max="8439" width="24.6328125" style="2" customWidth="1"/>
    <col min="8440" max="8440" width="6" style="2" bestFit="1" customWidth="1"/>
    <col min="8441" max="8448" width="5.81640625" style="2"/>
    <col min="8449" max="8449" width="12.6328125" style="2" customWidth="1"/>
    <col min="8450" max="8450" width="20.81640625" style="2" customWidth="1"/>
    <col min="8451" max="8452" width="17.1796875" style="2" customWidth="1"/>
    <col min="8453" max="8454" width="25.81640625" style="2" customWidth="1"/>
    <col min="8455" max="8455" width="26.36328125" style="2" customWidth="1"/>
    <col min="8456" max="8456" width="16.453125" style="2" customWidth="1"/>
    <col min="8457" max="8457" width="14.453125" style="2" customWidth="1"/>
    <col min="8458" max="8458" width="9.453125" style="2" customWidth="1"/>
    <col min="8459" max="8459" width="16.6328125" style="2" customWidth="1"/>
    <col min="8460" max="8460" width="12.453125" style="2" customWidth="1"/>
    <col min="8461" max="8461" width="9.54296875" style="2" customWidth="1"/>
    <col min="8462" max="8462" width="15.54296875" style="2" customWidth="1"/>
    <col min="8463" max="8694" width="8.81640625" style="2" customWidth="1"/>
    <col min="8695" max="8695" width="24.6328125" style="2" customWidth="1"/>
    <col min="8696" max="8696" width="6" style="2" bestFit="1" customWidth="1"/>
    <col min="8697" max="8704" width="5.81640625" style="2"/>
    <col min="8705" max="8705" width="12.6328125" style="2" customWidth="1"/>
    <col min="8706" max="8706" width="20.81640625" style="2" customWidth="1"/>
    <col min="8707" max="8708" width="17.1796875" style="2" customWidth="1"/>
    <col min="8709" max="8710" width="25.81640625" style="2" customWidth="1"/>
    <col min="8711" max="8711" width="26.36328125" style="2" customWidth="1"/>
    <col min="8712" max="8712" width="16.453125" style="2" customWidth="1"/>
    <col min="8713" max="8713" width="14.453125" style="2" customWidth="1"/>
    <col min="8714" max="8714" width="9.453125" style="2" customWidth="1"/>
    <col min="8715" max="8715" width="16.6328125" style="2" customWidth="1"/>
    <col min="8716" max="8716" width="12.453125" style="2" customWidth="1"/>
    <col min="8717" max="8717" width="9.54296875" style="2" customWidth="1"/>
    <col min="8718" max="8718" width="15.54296875" style="2" customWidth="1"/>
    <col min="8719" max="8950" width="8.81640625" style="2" customWidth="1"/>
    <col min="8951" max="8951" width="24.6328125" style="2" customWidth="1"/>
    <col min="8952" max="8952" width="6" style="2" bestFit="1" customWidth="1"/>
    <col min="8953" max="8960" width="5.81640625" style="2"/>
    <col min="8961" max="8961" width="12.6328125" style="2" customWidth="1"/>
    <col min="8962" max="8962" width="20.81640625" style="2" customWidth="1"/>
    <col min="8963" max="8964" width="17.1796875" style="2" customWidth="1"/>
    <col min="8965" max="8966" width="25.81640625" style="2" customWidth="1"/>
    <col min="8967" max="8967" width="26.36328125" style="2" customWidth="1"/>
    <col min="8968" max="8968" width="16.453125" style="2" customWidth="1"/>
    <col min="8969" max="8969" width="14.453125" style="2" customWidth="1"/>
    <col min="8970" max="8970" width="9.453125" style="2" customWidth="1"/>
    <col min="8971" max="8971" width="16.6328125" style="2" customWidth="1"/>
    <col min="8972" max="8972" width="12.453125" style="2" customWidth="1"/>
    <col min="8973" max="8973" width="9.54296875" style="2" customWidth="1"/>
    <col min="8974" max="8974" width="15.54296875" style="2" customWidth="1"/>
    <col min="8975" max="9206" width="8.81640625" style="2" customWidth="1"/>
    <col min="9207" max="9207" width="24.6328125" style="2" customWidth="1"/>
    <col min="9208" max="9208" width="6" style="2" bestFit="1" customWidth="1"/>
    <col min="9209" max="9216" width="5.81640625" style="2"/>
    <col min="9217" max="9217" width="12.6328125" style="2" customWidth="1"/>
    <col min="9218" max="9218" width="20.81640625" style="2" customWidth="1"/>
    <col min="9219" max="9220" width="17.1796875" style="2" customWidth="1"/>
    <col min="9221" max="9222" width="25.81640625" style="2" customWidth="1"/>
    <col min="9223" max="9223" width="26.36328125" style="2" customWidth="1"/>
    <col min="9224" max="9224" width="16.453125" style="2" customWidth="1"/>
    <col min="9225" max="9225" width="14.453125" style="2" customWidth="1"/>
    <col min="9226" max="9226" width="9.453125" style="2" customWidth="1"/>
    <col min="9227" max="9227" width="16.6328125" style="2" customWidth="1"/>
    <col min="9228" max="9228" width="12.453125" style="2" customWidth="1"/>
    <col min="9229" max="9229" width="9.54296875" style="2" customWidth="1"/>
    <col min="9230" max="9230" width="15.54296875" style="2" customWidth="1"/>
    <col min="9231" max="9462" width="8.81640625" style="2" customWidth="1"/>
    <col min="9463" max="9463" width="24.6328125" style="2" customWidth="1"/>
    <col min="9464" max="9464" width="6" style="2" bestFit="1" customWidth="1"/>
    <col min="9465" max="9472" width="5.81640625" style="2"/>
    <col min="9473" max="9473" width="12.6328125" style="2" customWidth="1"/>
    <col min="9474" max="9474" width="20.81640625" style="2" customWidth="1"/>
    <col min="9475" max="9476" width="17.1796875" style="2" customWidth="1"/>
    <col min="9477" max="9478" width="25.81640625" style="2" customWidth="1"/>
    <col min="9479" max="9479" width="26.36328125" style="2" customWidth="1"/>
    <col min="9480" max="9480" width="16.453125" style="2" customWidth="1"/>
    <col min="9481" max="9481" width="14.453125" style="2" customWidth="1"/>
    <col min="9482" max="9482" width="9.453125" style="2" customWidth="1"/>
    <col min="9483" max="9483" width="16.6328125" style="2" customWidth="1"/>
    <col min="9484" max="9484" width="12.453125" style="2" customWidth="1"/>
    <col min="9485" max="9485" width="9.54296875" style="2" customWidth="1"/>
    <col min="9486" max="9486" width="15.54296875" style="2" customWidth="1"/>
    <col min="9487" max="9718" width="8.81640625" style="2" customWidth="1"/>
    <col min="9719" max="9719" width="24.6328125" style="2" customWidth="1"/>
    <col min="9720" max="9720" width="6" style="2" bestFit="1" customWidth="1"/>
    <col min="9721" max="9728" width="5.81640625" style="2"/>
    <col min="9729" max="9729" width="12.6328125" style="2" customWidth="1"/>
    <col min="9730" max="9730" width="20.81640625" style="2" customWidth="1"/>
    <col min="9731" max="9732" width="17.1796875" style="2" customWidth="1"/>
    <col min="9733" max="9734" width="25.81640625" style="2" customWidth="1"/>
    <col min="9735" max="9735" width="26.36328125" style="2" customWidth="1"/>
    <col min="9736" max="9736" width="16.453125" style="2" customWidth="1"/>
    <col min="9737" max="9737" width="14.453125" style="2" customWidth="1"/>
    <col min="9738" max="9738" width="9.453125" style="2" customWidth="1"/>
    <col min="9739" max="9739" width="16.6328125" style="2" customWidth="1"/>
    <col min="9740" max="9740" width="12.453125" style="2" customWidth="1"/>
    <col min="9741" max="9741" width="9.54296875" style="2" customWidth="1"/>
    <col min="9742" max="9742" width="15.54296875" style="2" customWidth="1"/>
    <col min="9743" max="9974" width="8.81640625" style="2" customWidth="1"/>
    <col min="9975" max="9975" width="24.6328125" style="2" customWidth="1"/>
    <col min="9976" max="9976" width="6" style="2" bestFit="1" customWidth="1"/>
    <col min="9977" max="9984" width="5.81640625" style="2"/>
    <col min="9985" max="9985" width="12.6328125" style="2" customWidth="1"/>
    <col min="9986" max="9986" width="20.81640625" style="2" customWidth="1"/>
    <col min="9987" max="9988" width="17.1796875" style="2" customWidth="1"/>
    <col min="9989" max="9990" width="25.81640625" style="2" customWidth="1"/>
    <col min="9991" max="9991" width="26.36328125" style="2" customWidth="1"/>
    <col min="9992" max="9992" width="16.453125" style="2" customWidth="1"/>
    <col min="9993" max="9993" width="14.453125" style="2" customWidth="1"/>
    <col min="9994" max="9994" width="9.453125" style="2" customWidth="1"/>
    <col min="9995" max="9995" width="16.6328125" style="2" customWidth="1"/>
    <col min="9996" max="9996" width="12.453125" style="2" customWidth="1"/>
    <col min="9997" max="9997" width="9.54296875" style="2" customWidth="1"/>
    <col min="9998" max="9998" width="15.54296875" style="2" customWidth="1"/>
    <col min="9999" max="10230" width="8.81640625" style="2" customWidth="1"/>
    <col min="10231" max="10231" width="24.6328125" style="2" customWidth="1"/>
    <col min="10232" max="10232" width="6" style="2" bestFit="1" customWidth="1"/>
    <col min="10233" max="10240" width="5.81640625" style="2"/>
    <col min="10241" max="10241" width="12.6328125" style="2" customWidth="1"/>
    <col min="10242" max="10242" width="20.81640625" style="2" customWidth="1"/>
    <col min="10243" max="10244" width="17.1796875" style="2" customWidth="1"/>
    <col min="10245" max="10246" width="25.81640625" style="2" customWidth="1"/>
    <col min="10247" max="10247" width="26.36328125" style="2" customWidth="1"/>
    <col min="10248" max="10248" width="16.453125" style="2" customWidth="1"/>
    <col min="10249" max="10249" width="14.453125" style="2" customWidth="1"/>
    <col min="10250" max="10250" width="9.453125" style="2" customWidth="1"/>
    <col min="10251" max="10251" width="16.6328125" style="2" customWidth="1"/>
    <col min="10252" max="10252" width="12.453125" style="2" customWidth="1"/>
    <col min="10253" max="10253" width="9.54296875" style="2" customWidth="1"/>
    <col min="10254" max="10254" width="15.54296875" style="2" customWidth="1"/>
    <col min="10255" max="10486" width="8.81640625" style="2" customWidth="1"/>
    <col min="10487" max="10487" width="24.6328125" style="2" customWidth="1"/>
    <col min="10488" max="10488" width="6" style="2" bestFit="1" customWidth="1"/>
    <col min="10489" max="10496" width="5.81640625" style="2"/>
    <col min="10497" max="10497" width="12.6328125" style="2" customWidth="1"/>
    <col min="10498" max="10498" width="20.81640625" style="2" customWidth="1"/>
    <col min="10499" max="10500" width="17.1796875" style="2" customWidth="1"/>
    <col min="10501" max="10502" width="25.81640625" style="2" customWidth="1"/>
    <col min="10503" max="10503" width="26.36328125" style="2" customWidth="1"/>
    <col min="10504" max="10504" width="16.453125" style="2" customWidth="1"/>
    <col min="10505" max="10505" width="14.453125" style="2" customWidth="1"/>
    <col min="10506" max="10506" width="9.453125" style="2" customWidth="1"/>
    <col min="10507" max="10507" width="16.6328125" style="2" customWidth="1"/>
    <col min="10508" max="10508" width="12.453125" style="2" customWidth="1"/>
    <col min="10509" max="10509" width="9.54296875" style="2" customWidth="1"/>
    <col min="10510" max="10510" width="15.54296875" style="2" customWidth="1"/>
    <col min="10511" max="10742" width="8.81640625" style="2" customWidth="1"/>
    <col min="10743" max="10743" width="24.6328125" style="2" customWidth="1"/>
    <col min="10744" max="10744" width="6" style="2" bestFit="1" customWidth="1"/>
    <col min="10745" max="10752" width="5.81640625" style="2"/>
    <col min="10753" max="10753" width="12.6328125" style="2" customWidth="1"/>
    <col min="10754" max="10754" width="20.81640625" style="2" customWidth="1"/>
    <col min="10755" max="10756" width="17.1796875" style="2" customWidth="1"/>
    <col min="10757" max="10758" width="25.81640625" style="2" customWidth="1"/>
    <col min="10759" max="10759" width="26.36328125" style="2" customWidth="1"/>
    <col min="10760" max="10760" width="16.453125" style="2" customWidth="1"/>
    <col min="10761" max="10761" width="14.453125" style="2" customWidth="1"/>
    <col min="10762" max="10762" width="9.453125" style="2" customWidth="1"/>
    <col min="10763" max="10763" width="16.6328125" style="2" customWidth="1"/>
    <col min="10764" max="10764" width="12.453125" style="2" customWidth="1"/>
    <col min="10765" max="10765" width="9.54296875" style="2" customWidth="1"/>
    <col min="10766" max="10766" width="15.54296875" style="2" customWidth="1"/>
    <col min="10767" max="10998" width="8.81640625" style="2" customWidth="1"/>
    <col min="10999" max="10999" width="24.6328125" style="2" customWidth="1"/>
    <col min="11000" max="11000" width="6" style="2" bestFit="1" customWidth="1"/>
    <col min="11001" max="11008" width="5.81640625" style="2"/>
    <col min="11009" max="11009" width="12.6328125" style="2" customWidth="1"/>
    <col min="11010" max="11010" width="20.81640625" style="2" customWidth="1"/>
    <col min="11011" max="11012" width="17.1796875" style="2" customWidth="1"/>
    <col min="11013" max="11014" width="25.81640625" style="2" customWidth="1"/>
    <col min="11015" max="11015" width="26.36328125" style="2" customWidth="1"/>
    <col min="11016" max="11016" width="16.453125" style="2" customWidth="1"/>
    <col min="11017" max="11017" width="14.453125" style="2" customWidth="1"/>
    <col min="11018" max="11018" width="9.453125" style="2" customWidth="1"/>
    <col min="11019" max="11019" width="16.6328125" style="2" customWidth="1"/>
    <col min="11020" max="11020" width="12.453125" style="2" customWidth="1"/>
    <col min="11021" max="11021" width="9.54296875" style="2" customWidth="1"/>
    <col min="11022" max="11022" width="15.54296875" style="2" customWidth="1"/>
    <col min="11023" max="11254" width="8.81640625" style="2" customWidth="1"/>
    <col min="11255" max="11255" width="24.6328125" style="2" customWidth="1"/>
    <col min="11256" max="11256" width="6" style="2" bestFit="1" customWidth="1"/>
    <col min="11257" max="11264" width="5.81640625" style="2"/>
    <col min="11265" max="11265" width="12.6328125" style="2" customWidth="1"/>
    <col min="11266" max="11266" width="20.81640625" style="2" customWidth="1"/>
    <col min="11267" max="11268" width="17.1796875" style="2" customWidth="1"/>
    <col min="11269" max="11270" width="25.81640625" style="2" customWidth="1"/>
    <col min="11271" max="11271" width="26.36328125" style="2" customWidth="1"/>
    <col min="11272" max="11272" width="16.453125" style="2" customWidth="1"/>
    <col min="11273" max="11273" width="14.453125" style="2" customWidth="1"/>
    <col min="11274" max="11274" width="9.453125" style="2" customWidth="1"/>
    <col min="11275" max="11275" width="16.6328125" style="2" customWidth="1"/>
    <col min="11276" max="11276" width="12.453125" style="2" customWidth="1"/>
    <col min="11277" max="11277" width="9.54296875" style="2" customWidth="1"/>
    <col min="11278" max="11278" width="15.54296875" style="2" customWidth="1"/>
    <col min="11279" max="11510" width="8.81640625" style="2" customWidth="1"/>
    <col min="11511" max="11511" width="24.6328125" style="2" customWidth="1"/>
    <col min="11512" max="11512" width="6" style="2" bestFit="1" customWidth="1"/>
    <col min="11513" max="11520" width="5.81640625" style="2"/>
    <col min="11521" max="11521" width="12.6328125" style="2" customWidth="1"/>
    <col min="11522" max="11522" width="20.81640625" style="2" customWidth="1"/>
    <col min="11523" max="11524" width="17.1796875" style="2" customWidth="1"/>
    <col min="11525" max="11526" width="25.81640625" style="2" customWidth="1"/>
    <col min="11527" max="11527" width="26.36328125" style="2" customWidth="1"/>
    <col min="11528" max="11528" width="16.453125" style="2" customWidth="1"/>
    <col min="11529" max="11529" width="14.453125" style="2" customWidth="1"/>
    <col min="11530" max="11530" width="9.453125" style="2" customWidth="1"/>
    <col min="11531" max="11531" width="16.6328125" style="2" customWidth="1"/>
    <col min="11532" max="11532" width="12.453125" style="2" customWidth="1"/>
    <col min="11533" max="11533" width="9.54296875" style="2" customWidth="1"/>
    <col min="11534" max="11534" width="15.54296875" style="2" customWidth="1"/>
    <col min="11535" max="11766" width="8.81640625" style="2" customWidth="1"/>
    <col min="11767" max="11767" width="24.6328125" style="2" customWidth="1"/>
    <col min="11768" max="11768" width="6" style="2" bestFit="1" customWidth="1"/>
    <col min="11769" max="11776" width="5.81640625" style="2"/>
    <col min="11777" max="11777" width="12.6328125" style="2" customWidth="1"/>
    <col min="11778" max="11778" width="20.81640625" style="2" customWidth="1"/>
    <col min="11779" max="11780" width="17.1796875" style="2" customWidth="1"/>
    <col min="11781" max="11782" width="25.81640625" style="2" customWidth="1"/>
    <col min="11783" max="11783" width="26.36328125" style="2" customWidth="1"/>
    <col min="11784" max="11784" width="16.453125" style="2" customWidth="1"/>
    <col min="11785" max="11785" width="14.453125" style="2" customWidth="1"/>
    <col min="11786" max="11786" width="9.453125" style="2" customWidth="1"/>
    <col min="11787" max="11787" width="16.6328125" style="2" customWidth="1"/>
    <col min="11788" max="11788" width="12.453125" style="2" customWidth="1"/>
    <col min="11789" max="11789" width="9.54296875" style="2" customWidth="1"/>
    <col min="11790" max="11790" width="15.54296875" style="2" customWidth="1"/>
    <col min="11791" max="12022" width="8.81640625" style="2" customWidth="1"/>
    <col min="12023" max="12023" width="24.6328125" style="2" customWidth="1"/>
    <col min="12024" max="12024" width="6" style="2" bestFit="1" customWidth="1"/>
    <col min="12025" max="12032" width="5.81640625" style="2"/>
    <col min="12033" max="12033" width="12.6328125" style="2" customWidth="1"/>
    <col min="12034" max="12034" width="20.81640625" style="2" customWidth="1"/>
    <col min="12035" max="12036" width="17.1796875" style="2" customWidth="1"/>
    <col min="12037" max="12038" width="25.81640625" style="2" customWidth="1"/>
    <col min="12039" max="12039" width="26.36328125" style="2" customWidth="1"/>
    <col min="12040" max="12040" width="16.453125" style="2" customWidth="1"/>
    <col min="12041" max="12041" width="14.453125" style="2" customWidth="1"/>
    <col min="12042" max="12042" width="9.453125" style="2" customWidth="1"/>
    <col min="12043" max="12043" width="16.6328125" style="2" customWidth="1"/>
    <col min="12044" max="12044" width="12.453125" style="2" customWidth="1"/>
    <col min="12045" max="12045" width="9.54296875" style="2" customWidth="1"/>
    <col min="12046" max="12046" width="15.54296875" style="2" customWidth="1"/>
    <col min="12047" max="12278" width="8.81640625" style="2" customWidth="1"/>
    <col min="12279" max="12279" width="24.6328125" style="2" customWidth="1"/>
    <col min="12280" max="12280" width="6" style="2" bestFit="1" customWidth="1"/>
    <col min="12281" max="12288" width="5.81640625" style="2"/>
    <col min="12289" max="12289" width="12.6328125" style="2" customWidth="1"/>
    <col min="12290" max="12290" width="20.81640625" style="2" customWidth="1"/>
    <col min="12291" max="12292" width="17.1796875" style="2" customWidth="1"/>
    <col min="12293" max="12294" width="25.81640625" style="2" customWidth="1"/>
    <col min="12295" max="12295" width="26.36328125" style="2" customWidth="1"/>
    <col min="12296" max="12296" width="16.453125" style="2" customWidth="1"/>
    <col min="12297" max="12297" width="14.453125" style="2" customWidth="1"/>
    <col min="12298" max="12298" width="9.453125" style="2" customWidth="1"/>
    <col min="12299" max="12299" width="16.6328125" style="2" customWidth="1"/>
    <col min="12300" max="12300" width="12.453125" style="2" customWidth="1"/>
    <col min="12301" max="12301" width="9.54296875" style="2" customWidth="1"/>
    <col min="12302" max="12302" width="15.54296875" style="2" customWidth="1"/>
    <col min="12303" max="12534" width="8.81640625" style="2" customWidth="1"/>
    <col min="12535" max="12535" width="24.6328125" style="2" customWidth="1"/>
    <col min="12536" max="12536" width="6" style="2" bestFit="1" customWidth="1"/>
    <col min="12537" max="12544" width="5.81640625" style="2"/>
    <col min="12545" max="12545" width="12.6328125" style="2" customWidth="1"/>
    <col min="12546" max="12546" width="20.81640625" style="2" customWidth="1"/>
    <col min="12547" max="12548" width="17.1796875" style="2" customWidth="1"/>
    <col min="12549" max="12550" width="25.81640625" style="2" customWidth="1"/>
    <col min="12551" max="12551" width="26.36328125" style="2" customWidth="1"/>
    <col min="12552" max="12552" width="16.453125" style="2" customWidth="1"/>
    <col min="12553" max="12553" width="14.453125" style="2" customWidth="1"/>
    <col min="12554" max="12554" width="9.453125" style="2" customWidth="1"/>
    <col min="12555" max="12555" width="16.6328125" style="2" customWidth="1"/>
    <col min="12556" max="12556" width="12.453125" style="2" customWidth="1"/>
    <col min="12557" max="12557" width="9.54296875" style="2" customWidth="1"/>
    <col min="12558" max="12558" width="15.54296875" style="2" customWidth="1"/>
    <col min="12559" max="12790" width="8.81640625" style="2" customWidth="1"/>
    <col min="12791" max="12791" width="24.6328125" style="2" customWidth="1"/>
    <col min="12792" max="12792" width="6" style="2" bestFit="1" customWidth="1"/>
    <col min="12793" max="12800" width="5.81640625" style="2"/>
    <col min="12801" max="12801" width="12.6328125" style="2" customWidth="1"/>
    <col min="12802" max="12802" width="20.81640625" style="2" customWidth="1"/>
    <col min="12803" max="12804" width="17.1796875" style="2" customWidth="1"/>
    <col min="12805" max="12806" width="25.81640625" style="2" customWidth="1"/>
    <col min="12807" max="12807" width="26.36328125" style="2" customWidth="1"/>
    <col min="12808" max="12808" width="16.453125" style="2" customWidth="1"/>
    <col min="12809" max="12809" width="14.453125" style="2" customWidth="1"/>
    <col min="12810" max="12810" width="9.453125" style="2" customWidth="1"/>
    <col min="12811" max="12811" width="16.6328125" style="2" customWidth="1"/>
    <col min="12812" max="12812" width="12.453125" style="2" customWidth="1"/>
    <col min="12813" max="12813" width="9.54296875" style="2" customWidth="1"/>
    <col min="12814" max="12814" width="15.54296875" style="2" customWidth="1"/>
    <col min="12815" max="13046" width="8.81640625" style="2" customWidth="1"/>
    <col min="13047" max="13047" width="24.6328125" style="2" customWidth="1"/>
    <col min="13048" max="13048" width="6" style="2" bestFit="1" customWidth="1"/>
    <col min="13049" max="13056" width="5.81640625" style="2"/>
    <col min="13057" max="13057" width="12.6328125" style="2" customWidth="1"/>
    <col min="13058" max="13058" width="20.81640625" style="2" customWidth="1"/>
    <col min="13059" max="13060" width="17.1796875" style="2" customWidth="1"/>
    <col min="13061" max="13062" width="25.81640625" style="2" customWidth="1"/>
    <col min="13063" max="13063" width="26.36328125" style="2" customWidth="1"/>
    <col min="13064" max="13064" width="16.453125" style="2" customWidth="1"/>
    <col min="13065" max="13065" width="14.453125" style="2" customWidth="1"/>
    <col min="13066" max="13066" width="9.453125" style="2" customWidth="1"/>
    <col min="13067" max="13067" width="16.6328125" style="2" customWidth="1"/>
    <col min="13068" max="13068" width="12.453125" style="2" customWidth="1"/>
    <col min="13069" max="13069" width="9.54296875" style="2" customWidth="1"/>
    <col min="13070" max="13070" width="15.54296875" style="2" customWidth="1"/>
    <col min="13071" max="13302" width="8.81640625" style="2" customWidth="1"/>
    <col min="13303" max="13303" width="24.6328125" style="2" customWidth="1"/>
    <col min="13304" max="13304" width="6" style="2" bestFit="1" customWidth="1"/>
    <col min="13305" max="13312" width="5.81640625" style="2"/>
    <col min="13313" max="13313" width="12.6328125" style="2" customWidth="1"/>
    <col min="13314" max="13314" width="20.81640625" style="2" customWidth="1"/>
    <col min="13315" max="13316" width="17.1796875" style="2" customWidth="1"/>
    <col min="13317" max="13318" width="25.81640625" style="2" customWidth="1"/>
    <col min="13319" max="13319" width="26.36328125" style="2" customWidth="1"/>
    <col min="13320" max="13320" width="16.453125" style="2" customWidth="1"/>
    <col min="13321" max="13321" width="14.453125" style="2" customWidth="1"/>
    <col min="13322" max="13322" width="9.453125" style="2" customWidth="1"/>
    <col min="13323" max="13323" width="16.6328125" style="2" customWidth="1"/>
    <col min="13324" max="13324" width="12.453125" style="2" customWidth="1"/>
    <col min="13325" max="13325" width="9.54296875" style="2" customWidth="1"/>
    <col min="13326" max="13326" width="15.54296875" style="2" customWidth="1"/>
    <col min="13327" max="13558" width="8.81640625" style="2" customWidth="1"/>
    <col min="13559" max="13559" width="24.6328125" style="2" customWidth="1"/>
    <col min="13560" max="13560" width="6" style="2" bestFit="1" customWidth="1"/>
    <col min="13561" max="13568" width="5.81640625" style="2"/>
    <col min="13569" max="13569" width="12.6328125" style="2" customWidth="1"/>
    <col min="13570" max="13570" width="20.81640625" style="2" customWidth="1"/>
    <col min="13571" max="13572" width="17.1796875" style="2" customWidth="1"/>
    <col min="13573" max="13574" width="25.81640625" style="2" customWidth="1"/>
    <col min="13575" max="13575" width="26.36328125" style="2" customWidth="1"/>
    <col min="13576" max="13576" width="16.453125" style="2" customWidth="1"/>
    <col min="13577" max="13577" width="14.453125" style="2" customWidth="1"/>
    <col min="13578" max="13578" width="9.453125" style="2" customWidth="1"/>
    <col min="13579" max="13579" width="16.6328125" style="2" customWidth="1"/>
    <col min="13580" max="13580" width="12.453125" style="2" customWidth="1"/>
    <col min="13581" max="13581" width="9.54296875" style="2" customWidth="1"/>
    <col min="13582" max="13582" width="15.54296875" style="2" customWidth="1"/>
    <col min="13583" max="13814" width="8.81640625" style="2" customWidth="1"/>
    <col min="13815" max="13815" width="24.6328125" style="2" customWidth="1"/>
    <col min="13816" max="13816" width="6" style="2" bestFit="1" customWidth="1"/>
    <col min="13817" max="13824" width="5.81640625" style="2"/>
    <col min="13825" max="13825" width="12.6328125" style="2" customWidth="1"/>
    <col min="13826" max="13826" width="20.81640625" style="2" customWidth="1"/>
    <col min="13827" max="13828" width="17.1796875" style="2" customWidth="1"/>
    <col min="13829" max="13830" width="25.81640625" style="2" customWidth="1"/>
    <col min="13831" max="13831" width="26.36328125" style="2" customWidth="1"/>
    <col min="13832" max="13832" width="16.453125" style="2" customWidth="1"/>
    <col min="13833" max="13833" width="14.453125" style="2" customWidth="1"/>
    <col min="13834" max="13834" width="9.453125" style="2" customWidth="1"/>
    <col min="13835" max="13835" width="16.6328125" style="2" customWidth="1"/>
    <col min="13836" max="13836" width="12.453125" style="2" customWidth="1"/>
    <col min="13837" max="13837" width="9.54296875" style="2" customWidth="1"/>
    <col min="13838" max="13838" width="15.54296875" style="2" customWidth="1"/>
    <col min="13839" max="14070" width="8.81640625" style="2" customWidth="1"/>
    <col min="14071" max="14071" width="24.6328125" style="2" customWidth="1"/>
    <col min="14072" max="14072" width="6" style="2" bestFit="1" customWidth="1"/>
    <col min="14073" max="14080" width="5.81640625" style="2"/>
    <col min="14081" max="14081" width="12.6328125" style="2" customWidth="1"/>
    <col min="14082" max="14082" width="20.81640625" style="2" customWidth="1"/>
    <col min="14083" max="14084" width="17.1796875" style="2" customWidth="1"/>
    <col min="14085" max="14086" width="25.81640625" style="2" customWidth="1"/>
    <col min="14087" max="14087" width="26.36328125" style="2" customWidth="1"/>
    <col min="14088" max="14088" width="16.453125" style="2" customWidth="1"/>
    <col min="14089" max="14089" width="14.453125" style="2" customWidth="1"/>
    <col min="14090" max="14090" width="9.453125" style="2" customWidth="1"/>
    <col min="14091" max="14091" width="16.6328125" style="2" customWidth="1"/>
    <col min="14092" max="14092" width="12.453125" style="2" customWidth="1"/>
    <col min="14093" max="14093" width="9.54296875" style="2" customWidth="1"/>
    <col min="14094" max="14094" width="15.54296875" style="2" customWidth="1"/>
    <col min="14095" max="14326" width="8.81640625" style="2" customWidth="1"/>
    <col min="14327" max="14327" width="24.6328125" style="2" customWidth="1"/>
    <col min="14328" max="14328" width="6" style="2" bestFit="1" customWidth="1"/>
    <col min="14329" max="14336" width="5.81640625" style="2"/>
    <col min="14337" max="14337" width="12.6328125" style="2" customWidth="1"/>
    <col min="14338" max="14338" width="20.81640625" style="2" customWidth="1"/>
    <col min="14339" max="14340" width="17.1796875" style="2" customWidth="1"/>
    <col min="14341" max="14342" width="25.81640625" style="2" customWidth="1"/>
    <col min="14343" max="14343" width="26.36328125" style="2" customWidth="1"/>
    <col min="14344" max="14344" width="16.453125" style="2" customWidth="1"/>
    <col min="14345" max="14345" width="14.453125" style="2" customWidth="1"/>
    <col min="14346" max="14346" width="9.453125" style="2" customWidth="1"/>
    <col min="14347" max="14347" width="16.6328125" style="2" customWidth="1"/>
    <col min="14348" max="14348" width="12.453125" style="2" customWidth="1"/>
    <col min="14349" max="14349" width="9.54296875" style="2" customWidth="1"/>
    <col min="14350" max="14350" width="15.54296875" style="2" customWidth="1"/>
    <col min="14351" max="14582" width="8.81640625" style="2" customWidth="1"/>
    <col min="14583" max="14583" width="24.6328125" style="2" customWidth="1"/>
    <col min="14584" max="14584" width="6" style="2" bestFit="1" customWidth="1"/>
    <col min="14585" max="14592" width="5.81640625" style="2"/>
    <col min="14593" max="14593" width="12.6328125" style="2" customWidth="1"/>
    <col min="14594" max="14594" width="20.81640625" style="2" customWidth="1"/>
    <col min="14595" max="14596" width="17.1796875" style="2" customWidth="1"/>
    <col min="14597" max="14598" width="25.81640625" style="2" customWidth="1"/>
    <col min="14599" max="14599" width="26.36328125" style="2" customWidth="1"/>
    <col min="14600" max="14600" width="16.453125" style="2" customWidth="1"/>
    <col min="14601" max="14601" width="14.453125" style="2" customWidth="1"/>
    <col min="14602" max="14602" width="9.453125" style="2" customWidth="1"/>
    <col min="14603" max="14603" width="16.6328125" style="2" customWidth="1"/>
    <col min="14604" max="14604" width="12.453125" style="2" customWidth="1"/>
    <col min="14605" max="14605" width="9.54296875" style="2" customWidth="1"/>
    <col min="14606" max="14606" width="15.54296875" style="2" customWidth="1"/>
    <col min="14607" max="14838" width="8.81640625" style="2" customWidth="1"/>
    <col min="14839" max="14839" width="24.6328125" style="2" customWidth="1"/>
    <col min="14840" max="14840" width="6" style="2" bestFit="1" customWidth="1"/>
    <col min="14841" max="14848" width="5.81640625" style="2"/>
    <col min="14849" max="14849" width="12.6328125" style="2" customWidth="1"/>
    <col min="14850" max="14850" width="20.81640625" style="2" customWidth="1"/>
    <col min="14851" max="14852" width="17.1796875" style="2" customWidth="1"/>
    <col min="14853" max="14854" width="25.81640625" style="2" customWidth="1"/>
    <col min="14855" max="14855" width="26.36328125" style="2" customWidth="1"/>
    <col min="14856" max="14856" width="16.453125" style="2" customWidth="1"/>
    <col min="14857" max="14857" width="14.453125" style="2" customWidth="1"/>
    <col min="14858" max="14858" width="9.453125" style="2" customWidth="1"/>
    <col min="14859" max="14859" width="16.6328125" style="2" customWidth="1"/>
    <col min="14860" max="14860" width="12.453125" style="2" customWidth="1"/>
    <col min="14861" max="14861" width="9.54296875" style="2" customWidth="1"/>
    <col min="14862" max="14862" width="15.54296875" style="2" customWidth="1"/>
    <col min="14863" max="15094" width="8.81640625" style="2" customWidth="1"/>
    <col min="15095" max="15095" width="24.6328125" style="2" customWidth="1"/>
    <col min="15096" max="15096" width="6" style="2" bestFit="1" customWidth="1"/>
    <col min="15097" max="15104" width="5.81640625" style="2"/>
    <col min="15105" max="15105" width="12.6328125" style="2" customWidth="1"/>
    <col min="15106" max="15106" width="20.81640625" style="2" customWidth="1"/>
    <col min="15107" max="15108" width="17.1796875" style="2" customWidth="1"/>
    <col min="15109" max="15110" width="25.81640625" style="2" customWidth="1"/>
    <col min="15111" max="15111" width="26.36328125" style="2" customWidth="1"/>
    <col min="15112" max="15112" width="16.453125" style="2" customWidth="1"/>
    <col min="15113" max="15113" width="14.453125" style="2" customWidth="1"/>
    <col min="15114" max="15114" width="9.453125" style="2" customWidth="1"/>
    <col min="15115" max="15115" width="16.6328125" style="2" customWidth="1"/>
    <col min="15116" max="15116" width="12.453125" style="2" customWidth="1"/>
    <col min="15117" max="15117" width="9.54296875" style="2" customWidth="1"/>
    <col min="15118" max="15118" width="15.54296875" style="2" customWidth="1"/>
    <col min="15119" max="15350" width="8.81640625" style="2" customWidth="1"/>
    <col min="15351" max="15351" width="24.6328125" style="2" customWidth="1"/>
    <col min="15352" max="15352" width="6" style="2" bestFit="1" customWidth="1"/>
    <col min="15353" max="15360" width="5.81640625" style="2"/>
    <col min="15361" max="15361" width="12.6328125" style="2" customWidth="1"/>
    <col min="15362" max="15362" width="20.81640625" style="2" customWidth="1"/>
    <col min="15363" max="15364" width="17.1796875" style="2" customWidth="1"/>
    <col min="15365" max="15366" width="25.81640625" style="2" customWidth="1"/>
    <col min="15367" max="15367" width="26.36328125" style="2" customWidth="1"/>
    <col min="15368" max="15368" width="16.453125" style="2" customWidth="1"/>
    <col min="15369" max="15369" width="14.453125" style="2" customWidth="1"/>
    <col min="15370" max="15370" width="9.453125" style="2" customWidth="1"/>
    <col min="15371" max="15371" width="16.6328125" style="2" customWidth="1"/>
    <col min="15372" max="15372" width="12.453125" style="2" customWidth="1"/>
    <col min="15373" max="15373" width="9.54296875" style="2" customWidth="1"/>
    <col min="15374" max="15374" width="15.54296875" style="2" customWidth="1"/>
    <col min="15375" max="15606" width="8.81640625" style="2" customWidth="1"/>
    <col min="15607" max="15607" width="24.6328125" style="2" customWidth="1"/>
    <col min="15608" max="15608" width="6" style="2" bestFit="1" customWidth="1"/>
    <col min="15609" max="15616" width="5.81640625" style="2"/>
    <col min="15617" max="15617" width="12.6328125" style="2" customWidth="1"/>
    <col min="15618" max="15618" width="20.81640625" style="2" customWidth="1"/>
    <col min="15619" max="15620" width="17.1796875" style="2" customWidth="1"/>
    <col min="15621" max="15622" width="25.81640625" style="2" customWidth="1"/>
    <col min="15623" max="15623" width="26.36328125" style="2" customWidth="1"/>
    <col min="15624" max="15624" width="16.453125" style="2" customWidth="1"/>
    <col min="15625" max="15625" width="14.453125" style="2" customWidth="1"/>
    <col min="15626" max="15626" width="9.453125" style="2" customWidth="1"/>
    <col min="15627" max="15627" width="16.6328125" style="2" customWidth="1"/>
    <col min="15628" max="15628" width="12.453125" style="2" customWidth="1"/>
    <col min="15629" max="15629" width="9.54296875" style="2" customWidth="1"/>
    <col min="15630" max="15630" width="15.54296875" style="2" customWidth="1"/>
    <col min="15631" max="15862" width="8.81640625" style="2" customWidth="1"/>
    <col min="15863" max="15863" width="24.6328125" style="2" customWidth="1"/>
    <col min="15864" max="15864" width="6" style="2" bestFit="1" customWidth="1"/>
    <col min="15865" max="15872" width="5.81640625" style="2"/>
    <col min="15873" max="15873" width="12.6328125" style="2" customWidth="1"/>
    <col min="15874" max="15874" width="20.81640625" style="2" customWidth="1"/>
    <col min="15875" max="15876" width="17.1796875" style="2" customWidth="1"/>
    <col min="15877" max="15878" width="25.81640625" style="2" customWidth="1"/>
    <col min="15879" max="15879" width="26.36328125" style="2" customWidth="1"/>
    <col min="15880" max="15880" width="16.453125" style="2" customWidth="1"/>
    <col min="15881" max="15881" width="14.453125" style="2" customWidth="1"/>
    <col min="15882" max="15882" width="9.453125" style="2" customWidth="1"/>
    <col min="15883" max="15883" width="16.6328125" style="2" customWidth="1"/>
    <col min="15884" max="15884" width="12.453125" style="2" customWidth="1"/>
    <col min="15885" max="15885" width="9.54296875" style="2" customWidth="1"/>
    <col min="15886" max="15886" width="15.54296875" style="2" customWidth="1"/>
    <col min="15887" max="16118" width="8.81640625" style="2" customWidth="1"/>
    <col min="16119" max="16119" width="24.6328125" style="2" customWidth="1"/>
    <col min="16120" max="16120" width="6" style="2" bestFit="1" customWidth="1"/>
    <col min="16121" max="16128" width="5.81640625" style="2"/>
    <col min="16129" max="16129" width="12.6328125" style="2" customWidth="1"/>
    <col min="16130" max="16130" width="20.81640625" style="2" customWidth="1"/>
    <col min="16131" max="16132" width="17.1796875" style="2" customWidth="1"/>
    <col min="16133" max="16134" width="25.81640625" style="2" customWidth="1"/>
    <col min="16135" max="16135" width="26.36328125" style="2" customWidth="1"/>
    <col min="16136" max="16136" width="16.453125" style="2" customWidth="1"/>
    <col min="16137" max="16137" width="14.453125" style="2" customWidth="1"/>
    <col min="16138" max="16138" width="9.453125" style="2" customWidth="1"/>
    <col min="16139" max="16139" width="16.6328125" style="2" customWidth="1"/>
    <col min="16140" max="16140" width="12.453125" style="2" customWidth="1"/>
    <col min="16141" max="16141" width="9.54296875" style="2" customWidth="1"/>
    <col min="16142" max="16142" width="15.54296875" style="2" customWidth="1"/>
    <col min="16143" max="16374" width="8.81640625" style="2" customWidth="1"/>
    <col min="16375" max="16375" width="24.6328125" style="2" customWidth="1"/>
    <col min="16376" max="16376" width="6" style="2" bestFit="1" customWidth="1"/>
    <col min="16377" max="16384" width="5.81640625" style="2"/>
  </cols>
  <sheetData>
    <row r="1" spans="1:23" ht="20.25" customHeight="1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</row>
    <row r="2" spans="1:23" ht="20" customHeight="1">
      <c r="A2" s="89" t="s">
        <v>1</v>
      </c>
      <c r="B2" s="89"/>
      <c r="C2" s="89"/>
      <c r="D2" s="89"/>
      <c r="E2" s="89"/>
      <c r="F2" s="3"/>
      <c r="G2" s="4" t="s">
        <v>2</v>
      </c>
      <c r="H2" s="5"/>
      <c r="I2" s="6"/>
    </row>
    <row r="3" spans="1:23" ht="44" customHeight="1">
      <c r="A3" s="89" t="s">
        <v>141</v>
      </c>
      <c r="B3" s="89"/>
      <c r="C3" s="89"/>
      <c r="D3" s="89"/>
      <c r="E3" s="89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88" t="s">
        <v>9</v>
      </c>
      <c r="P3" s="88"/>
      <c r="Q3" s="88"/>
      <c r="R3" s="88"/>
      <c r="S3" s="88"/>
      <c r="T3" s="88"/>
      <c r="U3" s="88"/>
      <c r="V3" s="88"/>
      <c r="W3" s="88"/>
    </row>
    <row r="4" spans="1:23" ht="32.5" customHeight="1">
      <c r="A4" s="89" t="s">
        <v>142</v>
      </c>
      <c r="B4" s="89"/>
      <c r="C4" s="89"/>
      <c r="D4" s="89"/>
      <c r="E4" s="89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20.25" customHeight="1">
      <c r="A5" s="11" t="s">
        <v>13</v>
      </c>
      <c r="B5" s="11"/>
      <c r="C5" s="11"/>
      <c r="D5" s="11"/>
      <c r="E5" s="11"/>
      <c r="F5" s="3"/>
      <c r="G5" s="4" t="s">
        <v>14</v>
      </c>
      <c r="H5" s="41">
        <f>(54/60)*100</f>
        <v>90</v>
      </c>
      <c r="I5" s="6"/>
      <c r="K5" s="13" t="s">
        <v>15</v>
      </c>
      <c r="L5" s="13">
        <v>2</v>
      </c>
      <c r="N5" s="14">
        <v>2</v>
      </c>
      <c r="O5" s="88"/>
      <c r="P5" s="88"/>
      <c r="Q5" s="88"/>
      <c r="R5" s="88"/>
      <c r="S5" s="88"/>
      <c r="T5" s="88"/>
      <c r="U5" s="88"/>
      <c r="V5" s="88"/>
      <c r="W5" s="88"/>
    </row>
    <row r="6" spans="1:23" ht="49" customHeight="1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42">
        <f>(58/72)*100</f>
        <v>80.555555555555557</v>
      </c>
      <c r="I6" s="6"/>
      <c r="K6" s="19" t="s">
        <v>20</v>
      </c>
      <c r="L6" s="19">
        <v>1</v>
      </c>
      <c r="N6" s="20">
        <v>1</v>
      </c>
      <c r="O6" s="88"/>
      <c r="P6" s="88"/>
      <c r="Q6" s="88"/>
      <c r="R6" s="88"/>
      <c r="S6" s="88"/>
      <c r="T6" s="88"/>
      <c r="U6" s="88"/>
      <c r="V6" s="88"/>
      <c r="W6" s="88"/>
    </row>
    <row r="7" spans="1:23" ht="42.75" customHeight="1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85.277777777777771</v>
      </c>
      <c r="I7" s="26">
        <v>0.6</v>
      </c>
      <c r="K7" s="27" t="s">
        <v>24</v>
      </c>
      <c r="L7" s="27">
        <v>0</v>
      </c>
      <c r="N7" s="28"/>
      <c r="O7" s="88"/>
      <c r="P7" s="88"/>
      <c r="Q7" s="88"/>
      <c r="R7" s="88"/>
      <c r="S7" s="88"/>
      <c r="T7" s="88"/>
      <c r="U7" s="88"/>
      <c r="V7" s="88"/>
      <c r="W7" s="88"/>
    </row>
    <row r="8" spans="1:23" ht="25" customHeight="1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125</v>
      </c>
      <c r="I8" s="6"/>
    </row>
    <row r="9" spans="1:23" ht="25" customHeight="1">
      <c r="B9" s="21" t="s">
        <v>30</v>
      </c>
      <c r="C9" s="23" t="s">
        <v>140</v>
      </c>
      <c r="D9" s="23"/>
      <c r="E9" s="23" t="s">
        <v>140</v>
      </c>
      <c r="F9" s="29"/>
      <c r="H9" s="30"/>
      <c r="I9" s="30"/>
    </row>
    <row r="10" spans="1:23" ht="25" customHeight="1">
      <c r="B10" s="21" t="s">
        <v>32</v>
      </c>
      <c r="C10" s="23">
        <v>30</v>
      </c>
      <c r="D10" s="31">
        <f>(0.55*30)</f>
        <v>16.5</v>
      </c>
      <c r="E10" s="32">
        <v>70</v>
      </c>
      <c r="F10" s="33">
        <f>0.55*70</f>
        <v>38.5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  <c r="U10" s="36" t="s">
        <v>46</v>
      </c>
      <c r="V10" s="36" t="s">
        <v>47</v>
      </c>
    </row>
    <row r="11" spans="1:23" ht="25" customHeight="1">
      <c r="A11" s="15">
        <v>1</v>
      </c>
      <c r="B11" s="37">
        <v>171516100002</v>
      </c>
      <c r="C11" s="38">
        <v>16</v>
      </c>
      <c r="D11" s="38">
        <f>COUNTIF(C11:C82,"&gt;="&amp;D10)</f>
        <v>54</v>
      </c>
      <c r="E11" s="38">
        <v>50</v>
      </c>
      <c r="F11" s="39">
        <f>COUNTIF(E11:E82,"&gt;="&amp;F10)</f>
        <v>58</v>
      </c>
      <c r="G11" s="40" t="s">
        <v>48</v>
      </c>
      <c r="H11" s="4">
        <v>2</v>
      </c>
      <c r="I11" s="4">
        <v>3</v>
      </c>
      <c r="J11" s="6"/>
      <c r="K11" s="6"/>
      <c r="L11" s="6"/>
      <c r="M11" s="6"/>
      <c r="N11" s="6"/>
      <c r="O11" s="6"/>
      <c r="P11" s="6"/>
      <c r="Q11" s="4">
        <v>2</v>
      </c>
      <c r="R11" s="4">
        <v>2</v>
      </c>
      <c r="S11" s="6"/>
      <c r="T11" s="4">
        <v>3</v>
      </c>
      <c r="U11" s="4">
        <v>3</v>
      </c>
      <c r="V11" s="4">
        <v>3</v>
      </c>
    </row>
    <row r="12" spans="1:23" ht="25" customHeight="1">
      <c r="A12" s="15">
        <v>2</v>
      </c>
      <c r="B12" s="37">
        <v>171516100003</v>
      </c>
      <c r="C12" s="38">
        <v>24</v>
      </c>
      <c r="D12" s="41">
        <f>(54/60)*100</f>
        <v>90</v>
      </c>
      <c r="E12" s="38">
        <v>60</v>
      </c>
      <c r="F12" s="42">
        <f>(58/72)*100</f>
        <v>80.555555555555557</v>
      </c>
      <c r="G12" s="40" t="s">
        <v>49</v>
      </c>
      <c r="H12" s="43">
        <v>3</v>
      </c>
      <c r="I12" s="43">
        <v>1</v>
      </c>
      <c r="J12" s="6"/>
      <c r="K12" s="6"/>
      <c r="L12" s="6"/>
      <c r="M12" s="6"/>
      <c r="N12" s="6"/>
      <c r="O12" s="6"/>
      <c r="P12" s="6"/>
      <c r="Q12" s="43">
        <v>3</v>
      </c>
      <c r="R12" s="43">
        <v>1</v>
      </c>
      <c r="S12" s="6"/>
      <c r="T12" s="43">
        <v>1</v>
      </c>
      <c r="U12" s="43">
        <v>3</v>
      </c>
      <c r="V12" s="43">
        <v>2</v>
      </c>
    </row>
    <row r="13" spans="1:23" ht="25" customHeight="1">
      <c r="A13" s="15">
        <v>3</v>
      </c>
      <c r="B13" s="37">
        <v>171516100005</v>
      </c>
      <c r="C13" s="38">
        <v>22</v>
      </c>
      <c r="D13" s="38"/>
      <c r="E13" s="38">
        <v>61</v>
      </c>
      <c r="F13" s="44"/>
      <c r="G13" s="40" t="s">
        <v>50</v>
      </c>
      <c r="H13" s="43">
        <v>1</v>
      </c>
      <c r="I13" s="43">
        <v>1</v>
      </c>
      <c r="J13" s="6"/>
      <c r="K13" s="6"/>
      <c r="L13" s="6"/>
      <c r="M13" s="6"/>
      <c r="N13" s="6"/>
      <c r="O13" s="6"/>
      <c r="P13" s="6"/>
      <c r="Q13" s="43">
        <v>1</v>
      </c>
      <c r="R13" s="43">
        <v>1</v>
      </c>
      <c r="S13" s="6"/>
      <c r="T13" s="43">
        <v>1</v>
      </c>
      <c r="U13" s="43">
        <v>3</v>
      </c>
      <c r="V13" s="43">
        <v>2</v>
      </c>
    </row>
    <row r="14" spans="1:23" ht="35.5" customHeight="1">
      <c r="A14" s="15">
        <v>4</v>
      </c>
      <c r="B14" s="37">
        <v>171516100006</v>
      </c>
      <c r="C14" s="38">
        <v>24</v>
      </c>
      <c r="D14" s="38"/>
      <c r="E14" s="38">
        <v>56</v>
      </c>
      <c r="F14" s="44"/>
      <c r="G14" s="40" t="s">
        <v>51</v>
      </c>
      <c r="H14" s="43">
        <v>3</v>
      </c>
      <c r="I14" s="43">
        <v>1</v>
      </c>
      <c r="J14" s="6"/>
      <c r="K14" s="6"/>
      <c r="L14" s="6"/>
      <c r="M14" s="6"/>
      <c r="N14" s="6"/>
      <c r="O14" s="6"/>
      <c r="P14" s="6"/>
      <c r="Q14" s="43">
        <v>1</v>
      </c>
      <c r="R14" s="43">
        <v>3</v>
      </c>
      <c r="S14" s="6"/>
      <c r="T14" s="43">
        <v>1</v>
      </c>
      <c r="U14" s="43">
        <v>3</v>
      </c>
      <c r="V14" s="43">
        <v>2</v>
      </c>
    </row>
    <row r="15" spans="1:23" ht="38" customHeight="1">
      <c r="A15" s="15">
        <v>5</v>
      </c>
      <c r="B15" s="37">
        <v>171516100007</v>
      </c>
      <c r="C15" s="38">
        <v>22</v>
      </c>
      <c r="D15" s="38"/>
      <c r="E15" s="38">
        <v>58</v>
      </c>
      <c r="F15" s="44"/>
      <c r="G15" s="40" t="s">
        <v>52</v>
      </c>
      <c r="H15" s="43">
        <v>2</v>
      </c>
      <c r="I15" s="43">
        <v>1</v>
      </c>
      <c r="J15" s="6"/>
      <c r="K15" s="6"/>
      <c r="L15" s="6"/>
      <c r="M15" s="6"/>
      <c r="N15" s="6"/>
      <c r="O15" s="6"/>
      <c r="P15" s="6"/>
      <c r="Q15" s="43">
        <v>2</v>
      </c>
      <c r="R15" s="43">
        <v>1</v>
      </c>
      <c r="S15" s="6"/>
      <c r="T15" s="43">
        <v>1</v>
      </c>
      <c r="U15" s="43">
        <v>3</v>
      </c>
      <c r="V15" s="43">
        <v>2</v>
      </c>
    </row>
    <row r="16" spans="1:23" ht="25" customHeight="1">
      <c r="A16" s="15">
        <v>6</v>
      </c>
      <c r="B16" s="37">
        <v>171516100008</v>
      </c>
      <c r="C16" s="38">
        <v>26</v>
      </c>
      <c r="D16" s="38"/>
      <c r="E16" s="38">
        <v>64</v>
      </c>
      <c r="F16" s="44"/>
      <c r="G16" s="45" t="s">
        <v>53</v>
      </c>
      <c r="H16" s="46">
        <f>AVERAGE(H11:H15)</f>
        <v>2.2000000000000002</v>
      </c>
      <c r="I16" s="46">
        <f t="shared" ref="I16:V16" si="0">AVERAGE(I11:I15)</f>
        <v>1.4</v>
      </c>
      <c r="J16" s="46"/>
      <c r="K16" s="46"/>
      <c r="L16" s="46"/>
      <c r="M16" s="46"/>
      <c r="N16" s="46"/>
      <c r="O16" s="46"/>
      <c r="P16" s="46"/>
      <c r="Q16" s="46">
        <f t="shared" si="0"/>
        <v>1.8</v>
      </c>
      <c r="R16" s="46">
        <f t="shared" si="0"/>
        <v>1.6</v>
      </c>
      <c r="S16" s="46"/>
      <c r="T16" s="46">
        <f t="shared" si="0"/>
        <v>1.4</v>
      </c>
      <c r="U16" s="46">
        <f t="shared" si="0"/>
        <v>3</v>
      </c>
      <c r="V16" s="46">
        <f t="shared" si="0"/>
        <v>2.2000000000000002</v>
      </c>
    </row>
    <row r="17" spans="1:22" ht="41" customHeight="1">
      <c r="A17" s="15">
        <v>7</v>
      </c>
      <c r="B17" s="37">
        <v>171516100009</v>
      </c>
      <c r="C17" s="38">
        <v>20</v>
      </c>
      <c r="D17" s="38"/>
      <c r="E17" s="38">
        <v>50</v>
      </c>
      <c r="F17" s="38"/>
      <c r="G17" s="47" t="s">
        <v>54</v>
      </c>
      <c r="H17" s="48">
        <f>(85.28*H16)/100</f>
        <v>1.87616</v>
      </c>
      <c r="I17" s="48">
        <f t="shared" ref="I17:V17" si="1">(85.28*I16)/100</f>
        <v>1.1939199999999999</v>
      </c>
      <c r="J17" s="48"/>
      <c r="K17" s="48"/>
      <c r="L17" s="48"/>
      <c r="M17" s="48"/>
      <c r="N17" s="48"/>
      <c r="O17" s="48"/>
      <c r="P17" s="48"/>
      <c r="Q17" s="48">
        <f t="shared" si="1"/>
        <v>1.5350400000000002</v>
      </c>
      <c r="R17" s="48">
        <f t="shared" si="1"/>
        <v>1.3644800000000001</v>
      </c>
      <c r="S17" s="48"/>
      <c r="T17" s="48">
        <f t="shared" si="1"/>
        <v>1.1939199999999999</v>
      </c>
      <c r="U17" s="48">
        <f t="shared" si="1"/>
        <v>2.5584000000000002</v>
      </c>
      <c r="V17" s="48">
        <f t="shared" si="1"/>
        <v>1.87616</v>
      </c>
    </row>
    <row r="18" spans="1:22" ht="25" customHeight="1">
      <c r="A18" s="15">
        <v>8</v>
      </c>
      <c r="B18" s="37">
        <v>171516100010</v>
      </c>
      <c r="C18" s="38">
        <v>20</v>
      </c>
      <c r="D18" s="38"/>
      <c r="E18" s="38">
        <v>56</v>
      </c>
      <c r="F18" s="49"/>
    </row>
    <row r="19" spans="1:22" ht="25" customHeight="1">
      <c r="A19" s="15">
        <v>9</v>
      </c>
      <c r="B19" s="37">
        <v>171516100011</v>
      </c>
      <c r="C19" s="38">
        <v>16</v>
      </c>
      <c r="D19" s="38"/>
      <c r="E19" s="38">
        <v>48</v>
      </c>
      <c r="F19" s="49"/>
    </row>
    <row r="20" spans="1:22" ht="25" customHeight="1">
      <c r="A20" s="15">
        <v>10</v>
      </c>
      <c r="B20" s="37">
        <v>171516100012</v>
      </c>
      <c r="C20" s="38">
        <v>24</v>
      </c>
      <c r="D20" s="38"/>
      <c r="E20" s="38">
        <v>60</v>
      </c>
      <c r="F20" s="49"/>
      <c r="J20" s="30"/>
      <c r="K20" s="30"/>
    </row>
    <row r="21" spans="1:22" ht="31.5" customHeight="1">
      <c r="A21" s="15">
        <v>11</v>
      </c>
      <c r="B21" s="37">
        <v>171516100013</v>
      </c>
      <c r="C21" s="38">
        <v>22</v>
      </c>
      <c r="D21" s="38"/>
      <c r="E21" s="38">
        <v>58</v>
      </c>
      <c r="F21" s="49"/>
      <c r="H21" s="51"/>
      <c r="I21" s="90"/>
      <c r="J21" s="90"/>
      <c r="M21" s="30"/>
      <c r="N21" s="30"/>
      <c r="O21" s="30"/>
      <c r="P21" s="30"/>
      <c r="Q21" s="30"/>
    </row>
    <row r="22" spans="1:22" ht="25" customHeight="1">
      <c r="A22" s="15">
        <v>12</v>
      </c>
      <c r="B22" s="37">
        <v>171516100014</v>
      </c>
      <c r="C22" s="38">
        <v>16</v>
      </c>
      <c r="D22" s="38"/>
      <c r="E22" s="38">
        <v>36</v>
      </c>
      <c r="F22" s="49"/>
      <c r="H22" s="52"/>
      <c r="I22" s="53"/>
      <c r="J22" s="53"/>
      <c r="M22" s="30"/>
      <c r="N22" s="30"/>
      <c r="O22" s="30"/>
      <c r="P22" s="30"/>
      <c r="Q22" s="30"/>
    </row>
    <row r="23" spans="1:22" ht="25" customHeight="1">
      <c r="A23" s="15">
        <v>13</v>
      </c>
      <c r="B23" s="37">
        <v>171516100017</v>
      </c>
      <c r="C23" s="38">
        <v>24</v>
      </c>
      <c r="D23" s="38"/>
      <c r="E23" s="38">
        <v>60</v>
      </c>
      <c r="F23" s="49"/>
      <c r="H23" s="15"/>
      <c r="N23" s="30"/>
      <c r="O23" s="30"/>
      <c r="P23" s="30"/>
      <c r="Q23" s="30"/>
      <c r="R23" s="30"/>
    </row>
    <row r="24" spans="1:22" ht="25" customHeight="1">
      <c r="A24" s="15">
        <v>14</v>
      </c>
      <c r="B24" s="37">
        <v>171516100018</v>
      </c>
      <c r="C24" s="38"/>
      <c r="D24" s="38"/>
      <c r="E24" s="38"/>
      <c r="F24" s="49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</row>
    <row r="25" spans="1:22" ht="25" customHeight="1">
      <c r="A25" s="15">
        <v>15</v>
      </c>
      <c r="B25" s="37">
        <v>171516100019</v>
      </c>
      <c r="C25" s="54">
        <v>24</v>
      </c>
      <c r="D25" s="54"/>
      <c r="E25" s="54">
        <v>60</v>
      </c>
      <c r="F25" s="55"/>
      <c r="G25" s="56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</row>
    <row r="26" spans="1:22" ht="25" customHeight="1">
      <c r="A26" s="15">
        <v>16</v>
      </c>
      <c r="B26" s="37">
        <v>171516100021</v>
      </c>
      <c r="C26" s="38">
        <v>26</v>
      </c>
      <c r="D26" s="38"/>
      <c r="E26" s="38">
        <v>62</v>
      </c>
      <c r="F26" s="49"/>
      <c r="G26" s="56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</row>
    <row r="27" spans="1:22" ht="25" customHeight="1">
      <c r="A27" s="15">
        <v>17</v>
      </c>
      <c r="B27" s="37">
        <v>171516100022</v>
      </c>
      <c r="C27" s="38">
        <v>26</v>
      </c>
      <c r="D27" s="38"/>
      <c r="E27" s="38">
        <v>66</v>
      </c>
      <c r="F27" s="49"/>
      <c r="G27" s="56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</row>
    <row r="28" spans="1:22" ht="25" customHeight="1">
      <c r="A28" s="15">
        <v>18</v>
      </c>
      <c r="B28" s="37">
        <v>171516100023</v>
      </c>
      <c r="C28" s="38">
        <v>28</v>
      </c>
      <c r="D28" s="38"/>
      <c r="E28" s="38">
        <v>68</v>
      </c>
      <c r="F28" s="49"/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</row>
    <row r="29" spans="1:22" ht="25" customHeight="1">
      <c r="A29" s="15">
        <v>19</v>
      </c>
      <c r="B29" s="37">
        <v>171516100024</v>
      </c>
      <c r="C29" s="38">
        <v>24</v>
      </c>
      <c r="D29" s="38"/>
      <c r="E29" s="38">
        <v>56</v>
      </c>
      <c r="F29" s="49"/>
      <c r="G29" s="56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</row>
    <row r="30" spans="1:22" ht="25" customHeight="1">
      <c r="A30" s="15">
        <v>20</v>
      </c>
      <c r="B30" s="37">
        <v>171516100026</v>
      </c>
      <c r="C30" s="38">
        <v>28</v>
      </c>
      <c r="D30" s="38"/>
      <c r="E30" s="38">
        <v>64</v>
      </c>
      <c r="F30" s="49"/>
      <c r="G30" s="56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</row>
    <row r="31" spans="1:22" ht="25" customHeight="1">
      <c r="A31" s="15">
        <v>21</v>
      </c>
      <c r="B31" s="37">
        <v>171516100030</v>
      </c>
      <c r="C31" s="38">
        <v>28</v>
      </c>
      <c r="D31" s="38"/>
      <c r="E31" s="38">
        <v>62</v>
      </c>
      <c r="F31" s="49"/>
      <c r="G31" s="56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</row>
    <row r="32" spans="1:22" ht="25" customHeight="1">
      <c r="A32" s="15">
        <v>22</v>
      </c>
      <c r="B32" s="37">
        <v>171516100031</v>
      </c>
      <c r="C32" s="38">
        <v>18</v>
      </c>
      <c r="D32" s="38"/>
      <c r="E32" s="38">
        <v>48</v>
      </c>
      <c r="F32" s="49"/>
      <c r="G32" s="56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</row>
    <row r="33" spans="1:23" ht="25" customHeight="1">
      <c r="A33" s="15">
        <v>23</v>
      </c>
      <c r="B33" s="37">
        <v>171516100032</v>
      </c>
      <c r="C33" s="38">
        <v>22</v>
      </c>
      <c r="D33" s="38"/>
      <c r="E33" s="38">
        <v>54</v>
      </c>
      <c r="F33" s="49"/>
      <c r="G33" s="5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</row>
    <row r="34" spans="1:23" ht="25" customHeight="1">
      <c r="A34" s="15">
        <v>24</v>
      </c>
      <c r="B34" s="37">
        <v>171516100033</v>
      </c>
      <c r="C34" s="38">
        <v>28</v>
      </c>
      <c r="D34" s="38"/>
      <c r="E34" s="38">
        <v>64</v>
      </c>
      <c r="F34" s="49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 ht="25" customHeight="1">
      <c r="A35" s="15">
        <v>25</v>
      </c>
      <c r="B35" s="37">
        <v>171516100034</v>
      </c>
      <c r="C35" s="38">
        <v>28</v>
      </c>
      <c r="D35" s="38"/>
      <c r="E35" s="38">
        <v>64</v>
      </c>
      <c r="F35" s="49"/>
      <c r="G35" s="50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</row>
    <row r="36" spans="1:23" ht="25" customHeight="1">
      <c r="A36" s="15">
        <v>26</v>
      </c>
      <c r="B36" s="37">
        <v>171516100035</v>
      </c>
      <c r="C36" s="38">
        <v>20</v>
      </c>
      <c r="D36" s="38"/>
      <c r="E36" s="38">
        <v>46</v>
      </c>
      <c r="F36" s="49"/>
    </row>
    <row r="37" spans="1:23" ht="25" customHeight="1">
      <c r="A37" s="15">
        <v>27</v>
      </c>
      <c r="B37" s="37">
        <v>171516100037</v>
      </c>
      <c r="C37" s="38">
        <v>20</v>
      </c>
      <c r="D37" s="38"/>
      <c r="E37" s="38">
        <v>46</v>
      </c>
      <c r="F37" s="49"/>
    </row>
    <row r="38" spans="1:23" ht="25" customHeight="1">
      <c r="A38" s="15">
        <v>28</v>
      </c>
      <c r="B38" s="37">
        <v>171516100038</v>
      </c>
      <c r="C38" s="38">
        <v>22</v>
      </c>
      <c r="D38" s="38"/>
      <c r="E38" s="38">
        <v>58</v>
      </c>
      <c r="F38" s="49"/>
      <c r="G38" s="5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</row>
    <row r="39" spans="1:23" ht="25" customHeight="1">
      <c r="A39" s="15">
        <v>29</v>
      </c>
      <c r="B39" s="37">
        <v>171516100039</v>
      </c>
      <c r="C39" s="38">
        <v>24</v>
      </c>
      <c r="D39" s="38"/>
      <c r="E39" s="38">
        <v>60</v>
      </c>
      <c r="F39" s="49"/>
      <c r="G39" s="56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</row>
    <row r="40" spans="1:23" ht="25" customHeight="1">
      <c r="A40" s="15">
        <v>30</v>
      </c>
      <c r="B40" s="37">
        <v>171516100040</v>
      </c>
      <c r="C40" s="38">
        <v>24</v>
      </c>
      <c r="D40" s="38"/>
      <c r="E40" s="38">
        <v>64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</row>
    <row r="41" spans="1:23" ht="25" customHeight="1">
      <c r="A41" s="15">
        <v>31</v>
      </c>
      <c r="B41" s="37">
        <v>171516100041</v>
      </c>
      <c r="C41" s="38">
        <v>20</v>
      </c>
      <c r="D41" s="38"/>
      <c r="E41" s="38">
        <v>52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</row>
    <row r="42" spans="1:23" ht="25" customHeight="1">
      <c r="A42" s="15">
        <v>32</v>
      </c>
      <c r="B42" s="37">
        <v>171516100042</v>
      </c>
      <c r="C42" s="38">
        <v>16</v>
      </c>
      <c r="D42" s="38"/>
      <c r="E42" s="38">
        <v>44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</row>
    <row r="43" spans="1:23" ht="25" customHeight="1">
      <c r="A43" s="15">
        <v>33</v>
      </c>
      <c r="B43" s="37">
        <v>171516100043</v>
      </c>
      <c r="C43" s="38">
        <v>22</v>
      </c>
      <c r="D43" s="38"/>
      <c r="E43" s="38">
        <v>58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</row>
    <row r="44" spans="1:23" ht="25" customHeight="1">
      <c r="A44" s="15">
        <v>34</v>
      </c>
      <c r="B44" s="37">
        <v>171516100044</v>
      </c>
      <c r="C44" s="38">
        <v>22</v>
      </c>
      <c r="D44" s="38"/>
      <c r="E44" s="38">
        <v>56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</row>
    <row r="45" spans="1:23" ht="25" customHeight="1">
      <c r="A45" s="15">
        <v>35</v>
      </c>
      <c r="B45" s="37">
        <v>171516100045</v>
      </c>
      <c r="C45" s="38">
        <v>22</v>
      </c>
      <c r="D45" s="38"/>
      <c r="E45" s="38">
        <v>56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</row>
    <row r="46" spans="1:23" ht="25" customHeight="1">
      <c r="A46" s="15">
        <v>36</v>
      </c>
      <c r="B46" s="37">
        <v>171516100048</v>
      </c>
      <c r="C46" s="38">
        <v>24</v>
      </c>
      <c r="D46" s="38"/>
      <c r="E46" s="38">
        <v>58</v>
      </c>
      <c r="F46" s="49"/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</row>
    <row r="47" spans="1:23" ht="25" customHeight="1">
      <c r="A47" s="15">
        <v>37</v>
      </c>
      <c r="B47" s="37">
        <v>171516100049</v>
      </c>
      <c r="C47" s="38">
        <v>22</v>
      </c>
      <c r="D47" s="38"/>
      <c r="E47" s="38">
        <v>58</v>
      </c>
      <c r="F47" s="49"/>
      <c r="G47" s="5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</row>
    <row r="48" spans="1:23" ht="25" customHeight="1">
      <c r="A48" s="15">
        <v>38</v>
      </c>
      <c r="B48" s="37">
        <v>171516100050</v>
      </c>
      <c r="C48" s="38">
        <v>26</v>
      </c>
      <c r="D48" s="38"/>
      <c r="E48" s="38">
        <v>58</v>
      </c>
      <c r="F48" s="49"/>
      <c r="G48" s="5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</row>
    <row r="49" spans="1:22" ht="25" customHeight="1">
      <c r="A49" s="15">
        <v>39</v>
      </c>
      <c r="B49" s="37">
        <v>171516100051</v>
      </c>
      <c r="C49" s="38">
        <v>22</v>
      </c>
      <c r="D49" s="38"/>
      <c r="E49" s="38">
        <v>54</v>
      </c>
      <c r="F49" s="49"/>
      <c r="G49" s="50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</row>
    <row r="50" spans="1:22" ht="25" customHeight="1">
      <c r="A50" s="15">
        <v>40</v>
      </c>
      <c r="B50" s="37">
        <v>171516100052</v>
      </c>
      <c r="C50" s="38">
        <v>24</v>
      </c>
      <c r="D50" s="38"/>
      <c r="E50" s="38">
        <v>52</v>
      </c>
      <c r="F50" s="49"/>
    </row>
    <row r="51" spans="1:22" ht="25" customHeight="1">
      <c r="A51" s="15">
        <v>41</v>
      </c>
      <c r="B51" s="37">
        <v>171516100053</v>
      </c>
      <c r="C51" s="38">
        <v>22</v>
      </c>
      <c r="D51" s="38"/>
      <c r="E51" s="38">
        <v>52</v>
      </c>
      <c r="F51" s="49"/>
    </row>
    <row r="52" spans="1:22" ht="25" customHeight="1">
      <c r="A52" s="15">
        <v>42</v>
      </c>
      <c r="B52" s="37">
        <v>171516100054</v>
      </c>
      <c r="C52" s="54">
        <v>22</v>
      </c>
      <c r="D52" s="54"/>
      <c r="E52" s="54">
        <v>58</v>
      </c>
      <c r="F52" s="55"/>
      <c r="G52" s="5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</row>
    <row r="53" spans="1:22" ht="25" customHeight="1">
      <c r="A53" s="15">
        <v>43</v>
      </c>
      <c r="B53" s="37">
        <v>171516100055</v>
      </c>
      <c r="C53" s="54">
        <v>22</v>
      </c>
      <c r="D53" s="54"/>
      <c r="E53" s="54">
        <v>58</v>
      </c>
      <c r="F53" s="55"/>
      <c r="G53" s="5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</row>
    <row r="54" spans="1:22" ht="25" customHeight="1">
      <c r="A54" s="15">
        <v>44</v>
      </c>
      <c r="B54" s="37">
        <v>171516100056</v>
      </c>
      <c r="C54" s="38">
        <v>24</v>
      </c>
      <c r="D54" s="38"/>
      <c r="E54" s="38">
        <v>56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</row>
    <row r="55" spans="1:22" ht="25" customHeight="1">
      <c r="A55" s="15">
        <v>45</v>
      </c>
      <c r="B55" s="37">
        <v>171516100057</v>
      </c>
      <c r="C55" s="38">
        <v>22</v>
      </c>
      <c r="D55" s="38"/>
      <c r="E55" s="38">
        <v>58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</row>
    <row r="56" spans="1:22" ht="25" customHeight="1">
      <c r="A56" s="15">
        <v>46</v>
      </c>
      <c r="B56" s="37">
        <v>171516100058</v>
      </c>
      <c r="C56" s="38">
        <v>24</v>
      </c>
      <c r="D56" s="38"/>
      <c r="E56" s="38">
        <v>60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</row>
    <row r="57" spans="1:22" ht="25" customHeight="1">
      <c r="A57" s="15">
        <v>47</v>
      </c>
      <c r="B57" s="37">
        <v>171516100059</v>
      </c>
      <c r="C57" s="38">
        <v>20</v>
      </c>
      <c r="D57" s="38"/>
      <c r="E57" s="38">
        <v>52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</row>
    <row r="58" spans="1:22" ht="25" customHeight="1">
      <c r="A58" s="15">
        <v>48</v>
      </c>
      <c r="B58" s="37">
        <v>171516100060</v>
      </c>
      <c r="C58" s="38">
        <v>26</v>
      </c>
      <c r="D58" s="38"/>
      <c r="E58" s="38">
        <v>62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</row>
    <row r="59" spans="1:22" ht="25" customHeight="1">
      <c r="A59" s="15">
        <v>49</v>
      </c>
      <c r="B59" s="37">
        <v>171516100061</v>
      </c>
      <c r="C59" s="38">
        <v>28</v>
      </c>
      <c r="D59" s="38"/>
      <c r="E59" s="38">
        <v>68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</row>
    <row r="60" spans="1:22" ht="25" customHeight="1">
      <c r="A60" s="15">
        <v>50</v>
      </c>
      <c r="B60" s="37">
        <v>171516100062</v>
      </c>
      <c r="C60" s="38">
        <v>16</v>
      </c>
      <c r="D60" s="38"/>
      <c r="E60" s="38">
        <v>42</v>
      </c>
      <c r="F60" s="49"/>
      <c r="G60" s="5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</row>
    <row r="61" spans="1:22" ht="25" customHeight="1">
      <c r="A61" s="15">
        <v>51</v>
      </c>
      <c r="B61" s="37">
        <v>171516100064</v>
      </c>
      <c r="C61" s="38">
        <v>22</v>
      </c>
      <c r="D61" s="38"/>
      <c r="E61" s="38">
        <v>58</v>
      </c>
      <c r="F61" s="49"/>
      <c r="G61" s="56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</row>
    <row r="62" spans="1:22" ht="25" customHeight="1">
      <c r="A62" s="15">
        <v>52</v>
      </c>
      <c r="B62" s="37">
        <v>171516100066</v>
      </c>
      <c r="C62" s="38">
        <v>24</v>
      </c>
      <c r="D62" s="38"/>
      <c r="E62" s="38">
        <v>56</v>
      </c>
      <c r="F62" s="49"/>
      <c r="G62" s="5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</row>
    <row r="63" spans="1:22" ht="25" customHeight="1">
      <c r="A63" s="15">
        <v>53</v>
      </c>
      <c r="B63" s="37">
        <v>171516100067</v>
      </c>
      <c r="C63" s="38">
        <v>28</v>
      </c>
      <c r="D63" s="38"/>
      <c r="E63" s="38">
        <v>68</v>
      </c>
      <c r="F63" s="49"/>
    </row>
    <row r="64" spans="1:22" ht="25" customHeight="1">
      <c r="A64" s="15">
        <v>54</v>
      </c>
      <c r="B64" s="37">
        <v>171516100068</v>
      </c>
      <c r="C64" s="38">
        <v>24</v>
      </c>
      <c r="D64" s="38"/>
      <c r="E64" s="38">
        <v>58</v>
      </c>
      <c r="F64" s="49"/>
    </row>
    <row r="65" spans="1:9" ht="25" customHeight="1">
      <c r="A65" s="15">
        <v>55</v>
      </c>
      <c r="B65" s="37">
        <v>171516100069</v>
      </c>
      <c r="C65" s="38">
        <v>20</v>
      </c>
      <c r="D65" s="38"/>
      <c r="E65" s="38">
        <v>54</v>
      </c>
      <c r="F65" s="49"/>
    </row>
    <row r="66" spans="1:9" ht="25" customHeight="1">
      <c r="A66" s="15">
        <v>56</v>
      </c>
      <c r="B66" s="37">
        <v>171516100070</v>
      </c>
      <c r="C66" s="38">
        <v>28</v>
      </c>
      <c r="D66" s="38"/>
      <c r="E66" s="38">
        <v>62</v>
      </c>
      <c r="F66" s="49"/>
    </row>
    <row r="67" spans="1:9" ht="25" customHeight="1">
      <c r="A67" s="15">
        <v>57</v>
      </c>
      <c r="B67" s="37">
        <v>171516100071</v>
      </c>
      <c r="C67" s="38">
        <v>22</v>
      </c>
      <c r="D67" s="38"/>
      <c r="E67" s="38">
        <v>48</v>
      </c>
      <c r="F67" s="49"/>
    </row>
    <row r="68" spans="1:9" ht="25" customHeight="1">
      <c r="A68" s="15">
        <v>58</v>
      </c>
      <c r="B68" s="37">
        <v>171516100072</v>
      </c>
      <c r="C68" s="38">
        <v>20</v>
      </c>
      <c r="D68" s="38"/>
      <c r="E68" s="38">
        <v>60</v>
      </c>
      <c r="F68" s="49"/>
    </row>
    <row r="69" spans="1:9" ht="25" customHeight="1">
      <c r="A69" s="15">
        <v>59</v>
      </c>
      <c r="B69" s="37">
        <v>171516100073</v>
      </c>
      <c r="C69" s="38">
        <v>26</v>
      </c>
      <c r="D69" s="38"/>
      <c r="E69" s="38">
        <v>64</v>
      </c>
      <c r="F69" s="49"/>
    </row>
    <row r="70" spans="1:9" ht="25" customHeight="1">
      <c r="A70" s="15">
        <v>60</v>
      </c>
      <c r="B70" s="37">
        <v>171516100074</v>
      </c>
      <c r="C70" s="38">
        <v>28</v>
      </c>
      <c r="D70" s="38"/>
      <c r="E70" s="38">
        <v>66</v>
      </c>
      <c r="F70" s="49"/>
    </row>
    <row r="71" spans="1:9" ht="25" customHeight="1">
      <c r="B71" s="37"/>
      <c r="C71" s="38"/>
      <c r="D71" s="38"/>
      <c r="E71" s="38"/>
      <c r="F71" s="49"/>
    </row>
    <row r="72" spans="1:9" ht="25" customHeight="1">
      <c r="B72" s="37"/>
      <c r="C72" s="38"/>
      <c r="D72" s="38"/>
      <c r="E72" s="38"/>
      <c r="F72" s="49"/>
    </row>
    <row r="73" spans="1:9" ht="25" customHeight="1">
      <c r="B73" s="37"/>
      <c r="C73" s="38"/>
      <c r="D73" s="38"/>
      <c r="E73" s="38"/>
      <c r="F73" s="49"/>
    </row>
    <row r="74" spans="1:9" ht="25" customHeight="1">
      <c r="B74" s="37"/>
      <c r="C74" s="38"/>
      <c r="D74" s="38"/>
      <c r="E74" s="38"/>
      <c r="F74" s="49"/>
    </row>
    <row r="75" spans="1:9" ht="25" customHeight="1">
      <c r="B75" s="37"/>
      <c r="C75" s="38"/>
      <c r="D75" s="38"/>
      <c r="E75" s="38"/>
      <c r="F75" s="49"/>
    </row>
    <row r="76" spans="1:9" ht="25" customHeight="1">
      <c r="B76" s="37"/>
      <c r="C76" s="38"/>
      <c r="D76" s="38"/>
      <c r="E76" s="38"/>
      <c r="F76" s="49"/>
    </row>
    <row r="77" spans="1:9" ht="25" customHeight="1">
      <c r="B77" s="37"/>
      <c r="C77" s="38"/>
      <c r="D77" s="38"/>
      <c r="E77" s="38"/>
      <c r="F77" s="49"/>
    </row>
    <row r="78" spans="1:9" ht="25" customHeight="1">
      <c r="B78" s="37"/>
      <c r="C78" s="38"/>
      <c r="D78" s="38"/>
      <c r="E78" s="38"/>
      <c r="F78" s="49"/>
    </row>
    <row r="79" spans="1:9" ht="25" customHeight="1">
      <c r="B79" s="37"/>
      <c r="C79" s="38"/>
      <c r="D79" s="38"/>
      <c r="E79" s="38"/>
      <c r="F79" s="49"/>
      <c r="G79" s="58"/>
    </row>
    <row r="80" spans="1:9" ht="25" customHeight="1">
      <c r="B80" s="37"/>
      <c r="C80" s="54"/>
      <c r="D80" s="54"/>
      <c r="E80" s="54"/>
      <c r="F80" s="55"/>
      <c r="G80" s="58"/>
      <c r="H80"/>
      <c r="I80"/>
    </row>
    <row r="81" spans="1:23" ht="25" customHeight="1">
      <c r="B81" s="37"/>
      <c r="C81" s="54"/>
      <c r="D81" s="54"/>
      <c r="E81" s="54"/>
      <c r="F81" s="55"/>
      <c r="G81" s="58"/>
      <c r="H81"/>
      <c r="I81"/>
    </row>
    <row r="82" spans="1:23" ht="25" customHeight="1">
      <c r="B82" s="37"/>
      <c r="C82" s="38"/>
      <c r="D82" s="38"/>
      <c r="E82" s="38"/>
      <c r="F82" s="49"/>
      <c r="G82" s="58"/>
      <c r="H82"/>
      <c r="I82"/>
    </row>
    <row r="83" spans="1:23">
      <c r="A83" s="58"/>
      <c r="B83" s="58"/>
      <c r="C83" s="58"/>
      <c r="D83" s="58"/>
      <c r="E83" s="58"/>
      <c r="F83" s="58"/>
      <c r="G83" s="58"/>
      <c r="H83"/>
      <c r="I83"/>
    </row>
    <row r="84" spans="1:23" s="67" customFormat="1" ht="15.5">
      <c r="A84" s="58"/>
      <c r="B84" s="58"/>
      <c r="C84" s="66"/>
      <c r="D84" s="66"/>
      <c r="E84" s="66"/>
      <c r="F84" s="66"/>
      <c r="G84" s="58"/>
      <c r="H84"/>
      <c r="I84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5.5">
      <c r="A85" s="58"/>
      <c r="B85" s="58"/>
      <c r="C85" s="58"/>
      <c r="D85" s="58"/>
      <c r="E85" s="58"/>
      <c r="F85" s="58"/>
      <c r="G85" s="58"/>
      <c r="H85"/>
      <c r="I85"/>
      <c r="W85" s="67"/>
    </row>
    <row r="86" spans="1:23" ht="15.5">
      <c r="A86" s="58"/>
      <c r="B86" s="58"/>
      <c r="C86" s="68"/>
      <c r="D86" s="68"/>
      <c r="E86" s="68"/>
      <c r="F86" s="68"/>
      <c r="G86" s="58"/>
      <c r="H86"/>
      <c r="I86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</row>
    <row r="87" spans="1:23">
      <c r="A87" s="58"/>
      <c r="B87" s="58"/>
      <c r="C87" s="58"/>
      <c r="D87" s="58"/>
      <c r="E87" s="58"/>
      <c r="F87" s="58"/>
      <c r="G87" s="58"/>
      <c r="H87"/>
      <c r="I87"/>
    </row>
    <row r="88" spans="1:23">
      <c r="A88" s="58"/>
      <c r="B88" s="58"/>
      <c r="C88" s="58"/>
      <c r="D88" s="58"/>
      <c r="E88" s="58"/>
      <c r="F88" s="58"/>
      <c r="G88" s="58"/>
      <c r="H88"/>
      <c r="I88"/>
    </row>
    <row r="89" spans="1:23">
      <c r="A89" s="58"/>
      <c r="B89" s="58"/>
      <c r="C89" s="58"/>
      <c r="D89" s="58"/>
      <c r="E89" s="58"/>
      <c r="F89" s="58"/>
      <c r="G89" s="58"/>
      <c r="H89"/>
      <c r="I89"/>
    </row>
    <row r="90" spans="1:23">
      <c r="A90" s="58"/>
      <c r="B90" s="58"/>
      <c r="C90" s="58"/>
      <c r="D90" s="58"/>
      <c r="E90" s="58"/>
      <c r="F90" s="58"/>
      <c r="G90" s="58"/>
      <c r="H90"/>
      <c r="I90"/>
    </row>
    <row r="91" spans="1:23" s="67" customFormat="1" ht="15.5">
      <c r="A91" s="58"/>
      <c r="B91" s="58"/>
      <c r="C91" s="58"/>
      <c r="D91" s="58"/>
      <c r="E91" s="58"/>
      <c r="F91" s="58"/>
      <c r="G91" s="58"/>
      <c r="H91"/>
      <c r="I91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5.5">
      <c r="A92" s="58"/>
      <c r="B92" s="58"/>
      <c r="C92" s="58"/>
      <c r="D92" s="58"/>
      <c r="E92" s="58"/>
      <c r="F92" s="58"/>
      <c r="G92" s="58"/>
      <c r="H92"/>
      <c r="I92"/>
      <c r="W92" s="67"/>
    </row>
    <row r="93" spans="1:23" ht="15.5">
      <c r="A93" s="58"/>
      <c r="B93" s="58"/>
      <c r="C93" s="58"/>
      <c r="D93" s="58"/>
      <c r="E93" s="58"/>
      <c r="F93" s="58"/>
      <c r="G93" s="58"/>
      <c r="H93"/>
      <c r="I93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</row>
    <row r="94" spans="1:23">
      <c r="A94" s="58"/>
      <c r="B94" s="58"/>
      <c r="C94" s="58"/>
      <c r="D94" s="58"/>
      <c r="E94" s="58"/>
      <c r="F94" s="58"/>
      <c r="G94" s="58"/>
      <c r="H94"/>
      <c r="I94"/>
    </row>
    <row r="95" spans="1:23">
      <c r="A95" s="58"/>
      <c r="B95" s="58"/>
      <c r="C95" s="58"/>
      <c r="D95" s="58"/>
      <c r="E95" s="58"/>
      <c r="F95" s="58"/>
      <c r="G95" s="58"/>
      <c r="H95"/>
      <c r="I95"/>
    </row>
    <row r="96" spans="1:23">
      <c r="A96" s="58"/>
      <c r="B96" s="58"/>
      <c r="C96" s="58"/>
      <c r="D96" s="58"/>
      <c r="E96" s="58"/>
      <c r="F96" s="58"/>
      <c r="G96" s="58"/>
      <c r="H96"/>
      <c r="I96"/>
    </row>
    <row r="97" spans="1:23">
      <c r="A97" s="58"/>
      <c r="B97" s="58"/>
      <c r="C97" s="58"/>
      <c r="D97" s="58"/>
      <c r="E97" s="58"/>
      <c r="F97" s="58"/>
      <c r="G97" s="58"/>
      <c r="H97"/>
      <c r="I97"/>
    </row>
    <row r="98" spans="1:23">
      <c r="A98" s="58"/>
      <c r="B98" s="58"/>
      <c r="C98" s="58"/>
      <c r="D98" s="58"/>
      <c r="E98" s="58"/>
      <c r="F98" s="58"/>
      <c r="G98" s="58"/>
      <c r="H98"/>
      <c r="I98"/>
    </row>
    <row r="99" spans="1:23" s="67" customFormat="1" ht="15.5">
      <c r="A99" s="58"/>
      <c r="B99" s="58"/>
      <c r="C99" s="58"/>
      <c r="D99" s="58"/>
      <c r="E99" s="58"/>
      <c r="F99" s="58"/>
      <c r="G99" s="58"/>
      <c r="H99"/>
      <c r="I99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5.5">
      <c r="A100" s="58"/>
      <c r="B100" s="58"/>
      <c r="C100" s="58"/>
      <c r="D100" s="58"/>
      <c r="E100" s="58"/>
      <c r="F100" s="58"/>
      <c r="G100" s="58"/>
      <c r="H100"/>
      <c r="I100"/>
      <c r="W100" s="67"/>
    </row>
    <row r="101" spans="1:23" ht="15.5">
      <c r="A101" s="58"/>
      <c r="B101" s="58"/>
      <c r="C101" s="58"/>
      <c r="D101" s="58"/>
      <c r="E101" s="58"/>
      <c r="F101" s="58"/>
      <c r="G101" s="58"/>
      <c r="H101"/>
      <c r="I101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</row>
    <row r="102" spans="1:23">
      <c r="A102" s="58"/>
      <c r="B102" s="58"/>
      <c r="C102" s="58"/>
      <c r="D102" s="58"/>
      <c r="E102" s="58"/>
      <c r="F102" s="58"/>
      <c r="G102" s="58"/>
      <c r="H102"/>
      <c r="I102"/>
    </row>
    <row r="103" spans="1:23">
      <c r="G103" s="58"/>
      <c r="H103"/>
      <c r="I103"/>
    </row>
    <row r="104" spans="1:23">
      <c r="H104"/>
      <c r="I104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honeticPr fontId="15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4"/>
  <sheetViews>
    <sheetView topLeftCell="H8" workbookViewId="0">
      <selection activeCell="H17" sqref="H17:V17"/>
    </sheetView>
  </sheetViews>
  <sheetFormatPr defaultColWidth="5.81640625" defaultRowHeight="14.5"/>
  <cols>
    <col min="1" max="1" width="12.6328125" style="15" customWidth="1"/>
    <col min="2" max="2" width="20.81640625" style="15" customWidth="1"/>
    <col min="3" max="4" width="17.1796875" style="15" customWidth="1"/>
    <col min="5" max="6" width="25.81640625" style="15" customWidth="1"/>
    <col min="7" max="7" width="26.36328125" style="15" customWidth="1"/>
    <col min="8" max="8" width="16.453125" style="2" customWidth="1"/>
    <col min="9" max="9" width="14.453125" style="2" customWidth="1"/>
    <col min="10" max="10" width="9.453125" style="2" customWidth="1"/>
    <col min="11" max="11" width="16.6328125" style="2" customWidth="1"/>
    <col min="12" max="12" width="12.453125" style="2" customWidth="1"/>
    <col min="13" max="13" width="9.54296875" style="2" customWidth="1"/>
    <col min="14" max="14" width="15.54296875" style="2" customWidth="1"/>
    <col min="15" max="246" width="8.81640625" style="2" customWidth="1"/>
    <col min="247" max="247" width="24.6328125" style="2" customWidth="1"/>
    <col min="248" max="248" width="6" style="2" bestFit="1" customWidth="1"/>
    <col min="249" max="256" width="5.81640625" style="2"/>
    <col min="257" max="257" width="12.6328125" style="2" customWidth="1"/>
    <col min="258" max="258" width="20.81640625" style="2" customWidth="1"/>
    <col min="259" max="260" width="17.1796875" style="2" customWidth="1"/>
    <col min="261" max="262" width="25.81640625" style="2" customWidth="1"/>
    <col min="263" max="263" width="26.36328125" style="2" customWidth="1"/>
    <col min="264" max="264" width="16.453125" style="2" customWidth="1"/>
    <col min="265" max="265" width="14.453125" style="2" customWidth="1"/>
    <col min="266" max="266" width="9.453125" style="2" customWidth="1"/>
    <col min="267" max="267" width="16.6328125" style="2" customWidth="1"/>
    <col min="268" max="268" width="12.453125" style="2" customWidth="1"/>
    <col min="269" max="269" width="9.54296875" style="2" customWidth="1"/>
    <col min="270" max="270" width="15.54296875" style="2" customWidth="1"/>
    <col min="271" max="502" width="8.81640625" style="2" customWidth="1"/>
    <col min="503" max="503" width="24.6328125" style="2" customWidth="1"/>
    <col min="504" max="504" width="6" style="2" bestFit="1" customWidth="1"/>
    <col min="505" max="512" width="5.81640625" style="2"/>
    <col min="513" max="513" width="12.6328125" style="2" customWidth="1"/>
    <col min="514" max="514" width="20.81640625" style="2" customWidth="1"/>
    <col min="515" max="516" width="17.1796875" style="2" customWidth="1"/>
    <col min="517" max="518" width="25.81640625" style="2" customWidth="1"/>
    <col min="519" max="519" width="26.36328125" style="2" customWidth="1"/>
    <col min="520" max="520" width="16.453125" style="2" customWidth="1"/>
    <col min="521" max="521" width="14.453125" style="2" customWidth="1"/>
    <col min="522" max="522" width="9.453125" style="2" customWidth="1"/>
    <col min="523" max="523" width="16.6328125" style="2" customWidth="1"/>
    <col min="524" max="524" width="12.453125" style="2" customWidth="1"/>
    <col min="525" max="525" width="9.54296875" style="2" customWidth="1"/>
    <col min="526" max="526" width="15.54296875" style="2" customWidth="1"/>
    <col min="527" max="758" width="8.81640625" style="2" customWidth="1"/>
    <col min="759" max="759" width="24.6328125" style="2" customWidth="1"/>
    <col min="760" max="760" width="6" style="2" bestFit="1" customWidth="1"/>
    <col min="761" max="768" width="5.81640625" style="2"/>
    <col min="769" max="769" width="12.6328125" style="2" customWidth="1"/>
    <col min="770" max="770" width="20.81640625" style="2" customWidth="1"/>
    <col min="771" max="772" width="17.1796875" style="2" customWidth="1"/>
    <col min="773" max="774" width="25.81640625" style="2" customWidth="1"/>
    <col min="775" max="775" width="26.36328125" style="2" customWidth="1"/>
    <col min="776" max="776" width="16.453125" style="2" customWidth="1"/>
    <col min="777" max="777" width="14.453125" style="2" customWidth="1"/>
    <col min="778" max="778" width="9.453125" style="2" customWidth="1"/>
    <col min="779" max="779" width="16.6328125" style="2" customWidth="1"/>
    <col min="780" max="780" width="12.453125" style="2" customWidth="1"/>
    <col min="781" max="781" width="9.54296875" style="2" customWidth="1"/>
    <col min="782" max="782" width="15.54296875" style="2" customWidth="1"/>
    <col min="783" max="1014" width="8.81640625" style="2" customWidth="1"/>
    <col min="1015" max="1015" width="24.6328125" style="2" customWidth="1"/>
    <col min="1016" max="1016" width="6" style="2" bestFit="1" customWidth="1"/>
    <col min="1017" max="1024" width="5.81640625" style="2"/>
    <col min="1025" max="1025" width="12.6328125" style="2" customWidth="1"/>
    <col min="1026" max="1026" width="20.81640625" style="2" customWidth="1"/>
    <col min="1027" max="1028" width="17.1796875" style="2" customWidth="1"/>
    <col min="1029" max="1030" width="25.81640625" style="2" customWidth="1"/>
    <col min="1031" max="1031" width="26.36328125" style="2" customWidth="1"/>
    <col min="1032" max="1032" width="16.453125" style="2" customWidth="1"/>
    <col min="1033" max="1033" width="14.453125" style="2" customWidth="1"/>
    <col min="1034" max="1034" width="9.453125" style="2" customWidth="1"/>
    <col min="1035" max="1035" width="16.6328125" style="2" customWidth="1"/>
    <col min="1036" max="1036" width="12.453125" style="2" customWidth="1"/>
    <col min="1037" max="1037" width="9.54296875" style="2" customWidth="1"/>
    <col min="1038" max="1038" width="15.54296875" style="2" customWidth="1"/>
    <col min="1039" max="1270" width="8.81640625" style="2" customWidth="1"/>
    <col min="1271" max="1271" width="24.6328125" style="2" customWidth="1"/>
    <col min="1272" max="1272" width="6" style="2" bestFit="1" customWidth="1"/>
    <col min="1273" max="1280" width="5.81640625" style="2"/>
    <col min="1281" max="1281" width="12.6328125" style="2" customWidth="1"/>
    <col min="1282" max="1282" width="20.81640625" style="2" customWidth="1"/>
    <col min="1283" max="1284" width="17.1796875" style="2" customWidth="1"/>
    <col min="1285" max="1286" width="25.81640625" style="2" customWidth="1"/>
    <col min="1287" max="1287" width="26.36328125" style="2" customWidth="1"/>
    <col min="1288" max="1288" width="16.453125" style="2" customWidth="1"/>
    <col min="1289" max="1289" width="14.453125" style="2" customWidth="1"/>
    <col min="1290" max="1290" width="9.453125" style="2" customWidth="1"/>
    <col min="1291" max="1291" width="16.6328125" style="2" customWidth="1"/>
    <col min="1292" max="1292" width="12.453125" style="2" customWidth="1"/>
    <col min="1293" max="1293" width="9.54296875" style="2" customWidth="1"/>
    <col min="1294" max="1294" width="15.54296875" style="2" customWidth="1"/>
    <col min="1295" max="1526" width="8.81640625" style="2" customWidth="1"/>
    <col min="1527" max="1527" width="24.6328125" style="2" customWidth="1"/>
    <col min="1528" max="1528" width="6" style="2" bestFit="1" customWidth="1"/>
    <col min="1529" max="1536" width="5.81640625" style="2"/>
    <col min="1537" max="1537" width="12.6328125" style="2" customWidth="1"/>
    <col min="1538" max="1538" width="20.81640625" style="2" customWidth="1"/>
    <col min="1539" max="1540" width="17.1796875" style="2" customWidth="1"/>
    <col min="1541" max="1542" width="25.81640625" style="2" customWidth="1"/>
    <col min="1543" max="1543" width="26.36328125" style="2" customWidth="1"/>
    <col min="1544" max="1544" width="16.453125" style="2" customWidth="1"/>
    <col min="1545" max="1545" width="14.453125" style="2" customWidth="1"/>
    <col min="1546" max="1546" width="9.453125" style="2" customWidth="1"/>
    <col min="1547" max="1547" width="16.6328125" style="2" customWidth="1"/>
    <col min="1548" max="1548" width="12.453125" style="2" customWidth="1"/>
    <col min="1549" max="1549" width="9.54296875" style="2" customWidth="1"/>
    <col min="1550" max="1550" width="15.54296875" style="2" customWidth="1"/>
    <col min="1551" max="1782" width="8.81640625" style="2" customWidth="1"/>
    <col min="1783" max="1783" width="24.6328125" style="2" customWidth="1"/>
    <col min="1784" max="1784" width="6" style="2" bestFit="1" customWidth="1"/>
    <col min="1785" max="1792" width="5.81640625" style="2"/>
    <col min="1793" max="1793" width="12.6328125" style="2" customWidth="1"/>
    <col min="1794" max="1794" width="20.81640625" style="2" customWidth="1"/>
    <col min="1795" max="1796" width="17.1796875" style="2" customWidth="1"/>
    <col min="1797" max="1798" width="25.81640625" style="2" customWidth="1"/>
    <col min="1799" max="1799" width="26.36328125" style="2" customWidth="1"/>
    <col min="1800" max="1800" width="16.453125" style="2" customWidth="1"/>
    <col min="1801" max="1801" width="14.453125" style="2" customWidth="1"/>
    <col min="1802" max="1802" width="9.453125" style="2" customWidth="1"/>
    <col min="1803" max="1803" width="16.6328125" style="2" customWidth="1"/>
    <col min="1804" max="1804" width="12.453125" style="2" customWidth="1"/>
    <col min="1805" max="1805" width="9.54296875" style="2" customWidth="1"/>
    <col min="1806" max="1806" width="15.54296875" style="2" customWidth="1"/>
    <col min="1807" max="2038" width="8.81640625" style="2" customWidth="1"/>
    <col min="2039" max="2039" width="24.6328125" style="2" customWidth="1"/>
    <col min="2040" max="2040" width="6" style="2" bestFit="1" customWidth="1"/>
    <col min="2041" max="2048" width="5.81640625" style="2"/>
    <col min="2049" max="2049" width="12.6328125" style="2" customWidth="1"/>
    <col min="2050" max="2050" width="20.81640625" style="2" customWidth="1"/>
    <col min="2051" max="2052" width="17.1796875" style="2" customWidth="1"/>
    <col min="2053" max="2054" width="25.81640625" style="2" customWidth="1"/>
    <col min="2055" max="2055" width="26.36328125" style="2" customWidth="1"/>
    <col min="2056" max="2056" width="16.453125" style="2" customWidth="1"/>
    <col min="2057" max="2057" width="14.453125" style="2" customWidth="1"/>
    <col min="2058" max="2058" width="9.453125" style="2" customWidth="1"/>
    <col min="2059" max="2059" width="16.6328125" style="2" customWidth="1"/>
    <col min="2060" max="2060" width="12.453125" style="2" customWidth="1"/>
    <col min="2061" max="2061" width="9.54296875" style="2" customWidth="1"/>
    <col min="2062" max="2062" width="15.54296875" style="2" customWidth="1"/>
    <col min="2063" max="2294" width="8.81640625" style="2" customWidth="1"/>
    <col min="2295" max="2295" width="24.6328125" style="2" customWidth="1"/>
    <col min="2296" max="2296" width="6" style="2" bestFit="1" customWidth="1"/>
    <col min="2297" max="2304" width="5.81640625" style="2"/>
    <col min="2305" max="2305" width="12.6328125" style="2" customWidth="1"/>
    <col min="2306" max="2306" width="20.81640625" style="2" customWidth="1"/>
    <col min="2307" max="2308" width="17.1796875" style="2" customWidth="1"/>
    <col min="2309" max="2310" width="25.81640625" style="2" customWidth="1"/>
    <col min="2311" max="2311" width="26.36328125" style="2" customWidth="1"/>
    <col min="2312" max="2312" width="16.453125" style="2" customWidth="1"/>
    <col min="2313" max="2313" width="14.453125" style="2" customWidth="1"/>
    <col min="2314" max="2314" width="9.453125" style="2" customWidth="1"/>
    <col min="2315" max="2315" width="16.6328125" style="2" customWidth="1"/>
    <col min="2316" max="2316" width="12.453125" style="2" customWidth="1"/>
    <col min="2317" max="2317" width="9.54296875" style="2" customWidth="1"/>
    <col min="2318" max="2318" width="15.54296875" style="2" customWidth="1"/>
    <col min="2319" max="2550" width="8.81640625" style="2" customWidth="1"/>
    <col min="2551" max="2551" width="24.6328125" style="2" customWidth="1"/>
    <col min="2552" max="2552" width="6" style="2" bestFit="1" customWidth="1"/>
    <col min="2553" max="2560" width="5.81640625" style="2"/>
    <col min="2561" max="2561" width="12.6328125" style="2" customWidth="1"/>
    <col min="2562" max="2562" width="20.81640625" style="2" customWidth="1"/>
    <col min="2563" max="2564" width="17.1796875" style="2" customWidth="1"/>
    <col min="2565" max="2566" width="25.81640625" style="2" customWidth="1"/>
    <col min="2567" max="2567" width="26.36328125" style="2" customWidth="1"/>
    <col min="2568" max="2568" width="16.453125" style="2" customWidth="1"/>
    <col min="2569" max="2569" width="14.453125" style="2" customWidth="1"/>
    <col min="2570" max="2570" width="9.453125" style="2" customWidth="1"/>
    <col min="2571" max="2571" width="16.6328125" style="2" customWidth="1"/>
    <col min="2572" max="2572" width="12.453125" style="2" customWidth="1"/>
    <col min="2573" max="2573" width="9.54296875" style="2" customWidth="1"/>
    <col min="2574" max="2574" width="15.54296875" style="2" customWidth="1"/>
    <col min="2575" max="2806" width="8.81640625" style="2" customWidth="1"/>
    <col min="2807" max="2807" width="24.6328125" style="2" customWidth="1"/>
    <col min="2808" max="2808" width="6" style="2" bestFit="1" customWidth="1"/>
    <col min="2809" max="2816" width="5.81640625" style="2"/>
    <col min="2817" max="2817" width="12.6328125" style="2" customWidth="1"/>
    <col min="2818" max="2818" width="20.81640625" style="2" customWidth="1"/>
    <col min="2819" max="2820" width="17.1796875" style="2" customWidth="1"/>
    <col min="2821" max="2822" width="25.81640625" style="2" customWidth="1"/>
    <col min="2823" max="2823" width="26.36328125" style="2" customWidth="1"/>
    <col min="2824" max="2824" width="16.453125" style="2" customWidth="1"/>
    <col min="2825" max="2825" width="14.453125" style="2" customWidth="1"/>
    <col min="2826" max="2826" width="9.453125" style="2" customWidth="1"/>
    <col min="2827" max="2827" width="16.6328125" style="2" customWidth="1"/>
    <col min="2828" max="2828" width="12.453125" style="2" customWidth="1"/>
    <col min="2829" max="2829" width="9.54296875" style="2" customWidth="1"/>
    <col min="2830" max="2830" width="15.54296875" style="2" customWidth="1"/>
    <col min="2831" max="3062" width="8.81640625" style="2" customWidth="1"/>
    <col min="3063" max="3063" width="24.6328125" style="2" customWidth="1"/>
    <col min="3064" max="3064" width="6" style="2" bestFit="1" customWidth="1"/>
    <col min="3065" max="3072" width="5.81640625" style="2"/>
    <col min="3073" max="3073" width="12.6328125" style="2" customWidth="1"/>
    <col min="3074" max="3074" width="20.81640625" style="2" customWidth="1"/>
    <col min="3075" max="3076" width="17.1796875" style="2" customWidth="1"/>
    <col min="3077" max="3078" width="25.81640625" style="2" customWidth="1"/>
    <col min="3079" max="3079" width="26.36328125" style="2" customWidth="1"/>
    <col min="3080" max="3080" width="16.453125" style="2" customWidth="1"/>
    <col min="3081" max="3081" width="14.453125" style="2" customWidth="1"/>
    <col min="3082" max="3082" width="9.453125" style="2" customWidth="1"/>
    <col min="3083" max="3083" width="16.6328125" style="2" customWidth="1"/>
    <col min="3084" max="3084" width="12.453125" style="2" customWidth="1"/>
    <col min="3085" max="3085" width="9.54296875" style="2" customWidth="1"/>
    <col min="3086" max="3086" width="15.54296875" style="2" customWidth="1"/>
    <col min="3087" max="3318" width="8.81640625" style="2" customWidth="1"/>
    <col min="3319" max="3319" width="24.6328125" style="2" customWidth="1"/>
    <col min="3320" max="3320" width="6" style="2" bestFit="1" customWidth="1"/>
    <col min="3321" max="3328" width="5.81640625" style="2"/>
    <col min="3329" max="3329" width="12.6328125" style="2" customWidth="1"/>
    <col min="3330" max="3330" width="20.81640625" style="2" customWidth="1"/>
    <col min="3331" max="3332" width="17.1796875" style="2" customWidth="1"/>
    <col min="3333" max="3334" width="25.81640625" style="2" customWidth="1"/>
    <col min="3335" max="3335" width="26.36328125" style="2" customWidth="1"/>
    <col min="3336" max="3336" width="16.453125" style="2" customWidth="1"/>
    <col min="3337" max="3337" width="14.453125" style="2" customWidth="1"/>
    <col min="3338" max="3338" width="9.453125" style="2" customWidth="1"/>
    <col min="3339" max="3339" width="16.6328125" style="2" customWidth="1"/>
    <col min="3340" max="3340" width="12.453125" style="2" customWidth="1"/>
    <col min="3341" max="3341" width="9.54296875" style="2" customWidth="1"/>
    <col min="3342" max="3342" width="15.54296875" style="2" customWidth="1"/>
    <col min="3343" max="3574" width="8.81640625" style="2" customWidth="1"/>
    <col min="3575" max="3575" width="24.6328125" style="2" customWidth="1"/>
    <col min="3576" max="3576" width="6" style="2" bestFit="1" customWidth="1"/>
    <col min="3577" max="3584" width="5.81640625" style="2"/>
    <col min="3585" max="3585" width="12.6328125" style="2" customWidth="1"/>
    <col min="3586" max="3586" width="20.81640625" style="2" customWidth="1"/>
    <col min="3587" max="3588" width="17.1796875" style="2" customWidth="1"/>
    <col min="3589" max="3590" width="25.81640625" style="2" customWidth="1"/>
    <col min="3591" max="3591" width="26.36328125" style="2" customWidth="1"/>
    <col min="3592" max="3592" width="16.453125" style="2" customWidth="1"/>
    <col min="3593" max="3593" width="14.453125" style="2" customWidth="1"/>
    <col min="3594" max="3594" width="9.453125" style="2" customWidth="1"/>
    <col min="3595" max="3595" width="16.6328125" style="2" customWidth="1"/>
    <col min="3596" max="3596" width="12.453125" style="2" customWidth="1"/>
    <col min="3597" max="3597" width="9.54296875" style="2" customWidth="1"/>
    <col min="3598" max="3598" width="15.54296875" style="2" customWidth="1"/>
    <col min="3599" max="3830" width="8.81640625" style="2" customWidth="1"/>
    <col min="3831" max="3831" width="24.6328125" style="2" customWidth="1"/>
    <col min="3832" max="3832" width="6" style="2" bestFit="1" customWidth="1"/>
    <col min="3833" max="3840" width="5.81640625" style="2"/>
    <col min="3841" max="3841" width="12.6328125" style="2" customWidth="1"/>
    <col min="3842" max="3842" width="20.81640625" style="2" customWidth="1"/>
    <col min="3843" max="3844" width="17.1796875" style="2" customWidth="1"/>
    <col min="3845" max="3846" width="25.81640625" style="2" customWidth="1"/>
    <col min="3847" max="3847" width="26.36328125" style="2" customWidth="1"/>
    <col min="3848" max="3848" width="16.453125" style="2" customWidth="1"/>
    <col min="3849" max="3849" width="14.453125" style="2" customWidth="1"/>
    <col min="3850" max="3850" width="9.453125" style="2" customWidth="1"/>
    <col min="3851" max="3851" width="16.6328125" style="2" customWidth="1"/>
    <col min="3852" max="3852" width="12.453125" style="2" customWidth="1"/>
    <col min="3853" max="3853" width="9.54296875" style="2" customWidth="1"/>
    <col min="3854" max="3854" width="15.54296875" style="2" customWidth="1"/>
    <col min="3855" max="4086" width="8.81640625" style="2" customWidth="1"/>
    <col min="4087" max="4087" width="24.6328125" style="2" customWidth="1"/>
    <col min="4088" max="4088" width="6" style="2" bestFit="1" customWidth="1"/>
    <col min="4089" max="4096" width="5.81640625" style="2"/>
    <col min="4097" max="4097" width="12.6328125" style="2" customWidth="1"/>
    <col min="4098" max="4098" width="20.81640625" style="2" customWidth="1"/>
    <col min="4099" max="4100" width="17.1796875" style="2" customWidth="1"/>
    <col min="4101" max="4102" width="25.81640625" style="2" customWidth="1"/>
    <col min="4103" max="4103" width="26.36328125" style="2" customWidth="1"/>
    <col min="4104" max="4104" width="16.453125" style="2" customWidth="1"/>
    <col min="4105" max="4105" width="14.453125" style="2" customWidth="1"/>
    <col min="4106" max="4106" width="9.453125" style="2" customWidth="1"/>
    <col min="4107" max="4107" width="16.6328125" style="2" customWidth="1"/>
    <col min="4108" max="4108" width="12.453125" style="2" customWidth="1"/>
    <col min="4109" max="4109" width="9.54296875" style="2" customWidth="1"/>
    <col min="4110" max="4110" width="15.54296875" style="2" customWidth="1"/>
    <col min="4111" max="4342" width="8.81640625" style="2" customWidth="1"/>
    <col min="4343" max="4343" width="24.6328125" style="2" customWidth="1"/>
    <col min="4344" max="4344" width="6" style="2" bestFit="1" customWidth="1"/>
    <col min="4345" max="4352" width="5.81640625" style="2"/>
    <col min="4353" max="4353" width="12.6328125" style="2" customWidth="1"/>
    <col min="4354" max="4354" width="20.81640625" style="2" customWidth="1"/>
    <col min="4355" max="4356" width="17.1796875" style="2" customWidth="1"/>
    <col min="4357" max="4358" width="25.81640625" style="2" customWidth="1"/>
    <col min="4359" max="4359" width="26.36328125" style="2" customWidth="1"/>
    <col min="4360" max="4360" width="16.453125" style="2" customWidth="1"/>
    <col min="4361" max="4361" width="14.453125" style="2" customWidth="1"/>
    <col min="4362" max="4362" width="9.453125" style="2" customWidth="1"/>
    <col min="4363" max="4363" width="16.6328125" style="2" customWidth="1"/>
    <col min="4364" max="4364" width="12.453125" style="2" customWidth="1"/>
    <col min="4365" max="4365" width="9.54296875" style="2" customWidth="1"/>
    <col min="4366" max="4366" width="15.54296875" style="2" customWidth="1"/>
    <col min="4367" max="4598" width="8.81640625" style="2" customWidth="1"/>
    <col min="4599" max="4599" width="24.6328125" style="2" customWidth="1"/>
    <col min="4600" max="4600" width="6" style="2" bestFit="1" customWidth="1"/>
    <col min="4601" max="4608" width="5.81640625" style="2"/>
    <col min="4609" max="4609" width="12.6328125" style="2" customWidth="1"/>
    <col min="4610" max="4610" width="20.81640625" style="2" customWidth="1"/>
    <col min="4611" max="4612" width="17.1796875" style="2" customWidth="1"/>
    <col min="4613" max="4614" width="25.81640625" style="2" customWidth="1"/>
    <col min="4615" max="4615" width="26.36328125" style="2" customWidth="1"/>
    <col min="4616" max="4616" width="16.453125" style="2" customWidth="1"/>
    <col min="4617" max="4617" width="14.453125" style="2" customWidth="1"/>
    <col min="4618" max="4618" width="9.453125" style="2" customWidth="1"/>
    <col min="4619" max="4619" width="16.6328125" style="2" customWidth="1"/>
    <col min="4620" max="4620" width="12.453125" style="2" customWidth="1"/>
    <col min="4621" max="4621" width="9.54296875" style="2" customWidth="1"/>
    <col min="4622" max="4622" width="15.54296875" style="2" customWidth="1"/>
    <col min="4623" max="4854" width="8.81640625" style="2" customWidth="1"/>
    <col min="4855" max="4855" width="24.6328125" style="2" customWidth="1"/>
    <col min="4856" max="4856" width="6" style="2" bestFit="1" customWidth="1"/>
    <col min="4857" max="4864" width="5.81640625" style="2"/>
    <col min="4865" max="4865" width="12.6328125" style="2" customWidth="1"/>
    <col min="4866" max="4866" width="20.81640625" style="2" customWidth="1"/>
    <col min="4867" max="4868" width="17.1796875" style="2" customWidth="1"/>
    <col min="4869" max="4870" width="25.81640625" style="2" customWidth="1"/>
    <col min="4871" max="4871" width="26.36328125" style="2" customWidth="1"/>
    <col min="4872" max="4872" width="16.453125" style="2" customWidth="1"/>
    <col min="4873" max="4873" width="14.453125" style="2" customWidth="1"/>
    <col min="4874" max="4874" width="9.453125" style="2" customWidth="1"/>
    <col min="4875" max="4875" width="16.6328125" style="2" customWidth="1"/>
    <col min="4876" max="4876" width="12.453125" style="2" customWidth="1"/>
    <col min="4877" max="4877" width="9.54296875" style="2" customWidth="1"/>
    <col min="4878" max="4878" width="15.54296875" style="2" customWidth="1"/>
    <col min="4879" max="5110" width="8.81640625" style="2" customWidth="1"/>
    <col min="5111" max="5111" width="24.6328125" style="2" customWidth="1"/>
    <col min="5112" max="5112" width="6" style="2" bestFit="1" customWidth="1"/>
    <col min="5113" max="5120" width="5.81640625" style="2"/>
    <col min="5121" max="5121" width="12.6328125" style="2" customWidth="1"/>
    <col min="5122" max="5122" width="20.81640625" style="2" customWidth="1"/>
    <col min="5123" max="5124" width="17.1796875" style="2" customWidth="1"/>
    <col min="5125" max="5126" width="25.81640625" style="2" customWidth="1"/>
    <col min="5127" max="5127" width="26.36328125" style="2" customWidth="1"/>
    <col min="5128" max="5128" width="16.453125" style="2" customWidth="1"/>
    <col min="5129" max="5129" width="14.453125" style="2" customWidth="1"/>
    <col min="5130" max="5130" width="9.453125" style="2" customWidth="1"/>
    <col min="5131" max="5131" width="16.6328125" style="2" customWidth="1"/>
    <col min="5132" max="5132" width="12.453125" style="2" customWidth="1"/>
    <col min="5133" max="5133" width="9.54296875" style="2" customWidth="1"/>
    <col min="5134" max="5134" width="15.54296875" style="2" customWidth="1"/>
    <col min="5135" max="5366" width="8.81640625" style="2" customWidth="1"/>
    <col min="5367" max="5367" width="24.6328125" style="2" customWidth="1"/>
    <col min="5368" max="5368" width="6" style="2" bestFit="1" customWidth="1"/>
    <col min="5369" max="5376" width="5.81640625" style="2"/>
    <col min="5377" max="5377" width="12.6328125" style="2" customWidth="1"/>
    <col min="5378" max="5378" width="20.81640625" style="2" customWidth="1"/>
    <col min="5379" max="5380" width="17.1796875" style="2" customWidth="1"/>
    <col min="5381" max="5382" width="25.81640625" style="2" customWidth="1"/>
    <col min="5383" max="5383" width="26.36328125" style="2" customWidth="1"/>
    <col min="5384" max="5384" width="16.453125" style="2" customWidth="1"/>
    <col min="5385" max="5385" width="14.453125" style="2" customWidth="1"/>
    <col min="5386" max="5386" width="9.453125" style="2" customWidth="1"/>
    <col min="5387" max="5387" width="16.6328125" style="2" customWidth="1"/>
    <col min="5388" max="5388" width="12.453125" style="2" customWidth="1"/>
    <col min="5389" max="5389" width="9.54296875" style="2" customWidth="1"/>
    <col min="5390" max="5390" width="15.54296875" style="2" customWidth="1"/>
    <col min="5391" max="5622" width="8.81640625" style="2" customWidth="1"/>
    <col min="5623" max="5623" width="24.6328125" style="2" customWidth="1"/>
    <col min="5624" max="5624" width="6" style="2" bestFit="1" customWidth="1"/>
    <col min="5625" max="5632" width="5.81640625" style="2"/>
    <col min="5633" max="5633" width="12.6328125" style="2" customWidth="1"/>
    <col min="5634" max="5634" width="20.81640625" style="2" customWidth="1"/>
    <col min="5635" max="5636" width="17.1796875" style="2" customWidth="1"/>
    <col min="5637" max="5638" width="25.81640625" style="2" customWidth="1"/>
    <col min="5639" max="5639" width="26.36328125" style="2" customWidth="1"/>
    <col min="5640" max="5640" width="16.453125" style="2" customWidth="1"/>
    <col min="5641" max="5641" width="14.453125" style="2" customWidth="1"/>
    <col min="5642" max="5642" width="9.453125" style="2" customWidth="1"/>
    <col min="5643" max="5643" width="16.6328125" style="2" customWidth="1"/>
    <col min="5644" max="5644" width="12.453125" style="2" customWidth="1"/>
    <col min="5645" max="5645" width="9.54296875" style="2" customWidth="1"/>
    <col min="5646" max="5646" width="15.54296875" style="2" customWidth="1"/>
    <col min="5647" max="5878" width="8.81640625" style="2" customWidth="1"/>
    <col min="5879" max="5879" width="24.6328125" style="2" customWidth="1"/>
    <col min="5880" max="5880" width="6" style="2" bestFit="1" customWidth="1"/>
    <col min="5881" max="5888" width="5.81640625" style="2"/>
    <col min="5889" max="5889" width="12.6328125" style="2" customWidth="1"/>
    <col min="5890" max="5890" width="20.81640625" style="2" customWidth="1"/>
    <col min="5891" max="5892" width="17.1796875" style="2" customWidth="1"/>
    <col min="5893" max="5894" width="25.81640625" style="2" customWidth="1"/>
    <col min="5895" max="5895" width="26.36328125" style="2" customWidth="1"/>
    <col min="5896" max="5896" width="16.453125" style="2" customWidth="1"/>
    <col min="5897" max="5897" width="14.453125" style="2" customWidth="1"/>
    <col min="5898" max="5898" width="9.453125" style="2" customWidth="1"/>
    <col min="5899" max="5899" width="16.6328125" style="2" customWidth="1"/>
    <col min="5900" max="5900" width="12.453125" style="2" customWidth="1"/>
    <col min="5901" max="5901" width="9.54296875" style="2" customWidth="1"/>
    <col min="5902" max="5902" width="15.54296875" style="2" customWidth="1"/>
    <col min="5903" max="6134" width="8.81640625" style="2" customWidth="1"/>
    <col min="6135" max="6135" width="24.6328125" style="2" customWidth="1"/>
    <col min="6136" max="6136" width="6" style="2" bestFit="1" customWidth="1"/>
    <col min="6137" max="6144" width="5.81640625" style="2"/>
    <col min="6145" max="6145" width="12.6328125" style="2" customWidth="1"/>
    <col min="6146" max="6146" width="20.81640625" style="2" customWidth="1"/>
    <col min="6147" max="6148" width="17.1796875" style="2" customWidth="1"/>
    <col min="6149" max="6150" width="25.81640625" style="2" customWidth="1"/>
    <col min="6151" max="6151" width="26.36328125" style="2" customWidth="1"/>
    <col min="6152" max="6152" width="16.453125" style="2" customWidth="1"/>
    <col min="6153" max="6153" width="14.453125" style="2" customWidth="1"/>
    <col min="6154" max="6154" width="9.453125" style="2" customWidth="1"/>
    <col min="6155" max="6155" width="16.6328125" style="2" customWidth="1"/>
    <col min="6156" max="6156" width="12.453125" style="2" customWidth="1"/>
    <col min="6157" max="6157" width="9.54296875" style="2" customWidth="1"/>
    <col min="6158" max="6158" width="15.54296875" style="2" customWidth="1"/>
    <col min="6159" max="6390" width="8.81640625" style="2" customWidth="1"/>
    <col min="6391" max="6391" width="24.6328125" style="2" customWidth="1"/>
    <col min="6392" max="6392" width="6" style="2" bestFit="1" customWidth="1"/>
    <col min="6393" max="6400" width="5.81640625" style="2"/>
    <col min="6401" max="6401" width="12.6328125" style="2" customWidth="1"/>
    <col min="6402" max="6402" width="20.81640625" style="2" customWidth="1"/>
    <col min="6403" max="6404" width="17.1796875" style="2" customWidth="1"/>
    <col min="6405" max="6406" width="25.81640625" style="2" customWidth="1"/>
    <col min="6407" max="6407" width="26.36328125" style="2" customWidth="1"/>
    <col min="6408" max="6408" width="16.453125" style="2" customWidth="1"/>
    <col min="6409" max="6409" width="14.453125" style="2" customWidth="1"/>
    <col min="6410" max="6410" width="9.453125" style="2" customWidth="1"/>
    <col min="6411" max="6411" width="16.6328125" style="2" customWidth="1"/>
    <col min="6412" max="6412" width="12.453125" style="2" customWidth="1"/>
    <col min="6413" max="6413" width="9.54296875" style="2" customWidth="1"/>
    <col min="6414" max="6414" width="15.54296875" style="2" customWidth="1"/>
    <col min="6415" max="6646" width="8.81640625" style="2" customWidth="1"/>
    <col min="6647" max="6647" width="24.6328125" style="2" customWidth="1"/>
    <col min="6648" max="6648" width="6" style="2" bestFit="1" customWidth="1"/>
    <col min="6649" max="6656" width="5.81640625" style="2"/>
    <col min="6657" max="6657" width="12.6328125" style="2" customWidth="1"/>
    <col min="6658" max="6658" width="20.81640625" style="2" customWidth="1"/>
    <col min="6659" max="6660" width="17.1796875" style="2" customWidth="1"/>
    <col min="6661" max="6662" width="25.81640625" style="2" customWidth="1"/>
    <col min="6663" max="6663" width="26.36328125" style="2" customWidth="1"/>
    <col min="6664" max="6664" width="16.453125" style="2" customWidth="1"/>
    <col min="6665" max="6665" width="14.453125" style="2" customWidth="1"/>
    <col min="6666" max="6666" width="9.453125" style="2" customWidth="1"/>
    <col min="6667" max="6667" width="16.6328125" style="2" customWidth="1"/>
    <col min="6668" max="6668" width="12.453125" style="2" customWidth="1"/>
    <col min="6669" max="6669" width="9.54296875" style="2" customWidth="1"/>
    <col min="6670" max="6670" width="15.54296875" style="2" customWidth="1"/>
    <col min="6671" max="6902" width="8.81640625" style="2" customWidth="1"/>
    <col min="6903" max="6903" width="24.6328125" style="2" customWidth="1"/>
    <col min="6904" max="6904" width="6" style="2" bestFit="1" customWidth="1"/>
    <col min="6905" max="6912" width="5.81640625" style="2"/>
    <col min="6913" max="6913" width="12.6328125" style="2" customWidth="1"/>
    <col min="6914" max="6914" width="20.81640625" style="2" customWidth="1"/>
    <col min="6915" max="6916" width="17.1796875" style="2" customWidth="1"/>
    <col min="6917" max="6918" width="25.81640625" style="2" customWidth="1"/>
    <col min="6919" max="6919" width="26.36328125" style="2" customWidth="1"/>
    <col min="6920" max="6920" width="16.453125" style="2" customWidth="1"/>
    <col min="6921" max="6921" width="14.453125" style="2" customWidth="1"/>
    <col min="6922" max="6922" width="9.453125" style="2" customWidth="1"/>
    <col min="6923" max="6923" width="16.6328125" style="2" customWidth="1"/>
    <col min="6924" max="6924" width="12.453125" style="2" customWidth="1"/>
    <col min="6925" max="6925" width="9.54296875" style="2" customWidth="1"/>
    <col min="6926" max="6926" width="15.54296875" style="2" customWidth="1"/>
    <col min="6927" max="7158" width="8.81640625" style="2" customWidth="1"/>
    <col min="7159" max="7159" width="24.6328125" style="2" customWidth="1"/>
    <col min="7160" max="7160" width="6" style="2" bestFit="1" customWidth="1"/>
    <col min="7161" max="7168" width="5.81640625" style="2"/>
    <col min="7169" max="7169" width="12.6328125" style="2" customWidth="1"/>
    <col min="7170" max="7170" width="20.81640625" style="2" customWidth="1"/>
    <col min="7171" max="7172" width="17.1796875" style="2" customWidth="1"/>
    <col min="7173" max="7174" width="25.81640625" style="2" customWidth="1"/>
    <col min="7175" max="7175" width="26.36328125" style="2" customWidth="1"/>
    <col min="7176" max="7176" width="16.453125" style="2" customWidth="1"/>
    <col min="7177" max="7177" width="14.453125" style="2" customWidth="1"/>
    <col min="7178" max="7178" width="9.453125" style="2" customWidth="1"/>
    <col min="7179" max="7179" width="16.6328125" style="2" customWidth="1"/>
    <col min="7180" max="7180" width="12.453125" style="2" customWidth="1"/>
    <col min="7181" max="7181" width="9.54296875" style="2" customWidth="1"/>
    <col min="7182" max="7182" width="15.54296875" style="2" customWidth="1"/>
    <col min="7183" max="7414" width="8.81640625" style="2" customWidth="1"/>
    <col min="7415" max="7415" width="24.6328125" style="2" customWidth="1"/>
    <col min="7416" max="7416" width="6" style="2" bestFit="1" customWidth="1"/>
    <col min="7417" max="7424" width="5.81640625" style="2"/>
    <col min="7425" max="7425" width="12.6328125" style="2" customWidth="1"/>
    <col min="7426" max="7426" width="20.81640625" style="2" customWidth="1"/>
    <col min="7427" max="7428" width="17.1796875" style="2" customWidth="1"/>
    <col min="7429" max="7430" width="25.81640625" style="2" customWidth="1"/>
    <col min="7431" max="7431" width="26.36328125" style="2" customWidth="1"/>
    <col min="7432" max="7432" width="16.453125" style="2" customWidth="1"/>
    <col min="7433" max="7433" width="14.453125" style="2" customWidth="1"/>
    <col min="7434" max="7434" width="9.453125" style="2" customWidth="1"/>
    <col min="7435" max="7435" width="16.6328125" style="2" customWidth="1"/>
    <col min="7436" max="7436" width="12.453125" style="2" customWidth="1"/>
    <col min="7437" max="7437" width="9.54296875" style="2" customWidth="1"/>
    <col min="7438" max="7438" width="15.54296875" style="2" customWidth="1"/>
    <col min="7439" max="7670" width="8.81640625" style="2" customWidth="1"/>
    <col min="7671" max="7671" width="24.6328125" style="2" customWidth="1"/>
    <col min="7672" max="7672" width="6" style="2" bestFit="1" customWidth="1"/>
    <col min="7673" max="7680" width="5.81640625" style="2"/>
    <col min="7681" max="7681" width="12.6328125" style="2" customWidth="1"/>
    <col min="7682" max="7682" width="20.81640625" style="2" customWidth="1"/>
    <col min="7683" max="7684" width="17.1796875" style="2" customWidth="1"/>
    <col min="7685" max="7686" width="25.81640625" style="2" customWidth="1"/>
    <col min="7687" max="7687" width="26.36328125" style="2" customWidth="1"/>
    <col min="7688" max="7688" width="16.453125" style="2" customWidth="1"/>
    <col min="7689" max="7689" width="14.453125" style="2" customWidth="1"/>
    <col min="7690" max="7690" width="9.453125" style="2" customWidth="1"/>
    <col min="7691" max="7691" width="16.6328125" style="2" customWidth="1"/>
    <col min="7692" max="7692" width="12.453125" style="2" customWidth="1"/>
    <col min="7693" max="7693" width="9.54296875" style="2" customWidth="1"/>
    <col min="7694" max="7694" width="15.54296875" style="2" customWidth="1"/>
    <col min="7695" max="7926" width="8.81640625" style="2" customWidth="1"/>
    <col min="7927" max="7927" width="24.6328125" style="2" customWidth="1"/>
    <col min="7928" max="7928" width="6" style="2" bestFit="1" customWidth="1"/>
    <col min="7929" max="7936" width="5.81640625" style="2"/>
    <col min="7937" max="7937" width="12.6328125" style="2" customWidth="1"/>
    <col min="7938" max="7938" width="20.81640625" style="2" customWidth="1"/>
    <col min="7939" max="7940" width="17.1796875" style="2" customWidth="1"/>
    <col min="7941" max="7942" width="25.81640625" style="2" customWidth="1"/>
    <col min="7943" max="7943" width="26.36328125" style="2" customWidth="1"/>
    <col min="7944" max="7944" width="16.453125" style="2" customWidth="1"/>
    <col min="7945" max="7945" width="14.453125" style="2" customWidth="1"/>
    <col min="7946" max="7946" width="9.453125" style="2" customWidth="1"/>
    <col min="7947" max="7947" width="16.6328125" style="2" customWidth="1"/>
    <col min="7948" max="7948" width="12.453125" style="2" customWidth="1"/>
    <col min="7949" max="7949" width="9.54296875" style="2" customWidth="1"/>
    <col min="7950" max="7950" width="15.54296875" style="2" customWidth="1"/>
    <col min="7951" max="8182" width="8.81640625" style="2" customWidth="1"/>
    <col min="8183" max="8183" width="24.6328125" style="2" customWidth="1"/>
    <col min="8184" max="8184" width="6" style="2" bestFit="1" customWidth="1"/>
    <col min="8185" max="8192" width="5.81640625" style="2"/>
    <col min="8193" max="8193" width="12.6328125" style="2" customWidth="1"/>
    <col min="8194" max="8194" width="20.81640625" style="2" customWidth="1"/>
    <col min="8195" max="8196" width="17.1796875" style="2" customWidth="1"/>
    <col min="8197" max="8198" width="25.81640625" style="2" customWidth="1"/>
    <col min="8199" max="8199" width="26.36328125" style="2" customWidth="1"/>
    <col min="8200" max="8200" width="16.453125" style="2" customWidth="1"/>
    <col min="8201" max="8201" width="14.453125" style="2" customWidth="1"/>
    <col min="8202" max="8202" width="9.453125" style="2" customWidth="1"/>
    <col min="8203" max="8203" width="16.6328125" style="2" customWidth="1"/>
    <col min="8204" max="8204" width="12.453125" style="2" customWidth="1"/>
    <col min="8205" max="8205" width="9.54296875" style="2" customWidth="1"/>
    <col min="8206" max="8206" width="15.54296875" style="2" customWidth="1"/>
    <col min="8207" max="8438" width="8.81640625" style="2" customWidth="1"/>
    <col min="8439" max="8439" width="24.6328125" style="2" customWidth="1"/>
    <col min="8440" max="8440" width="6" style="2" bestFit="1" customWidth="1"/>
    <col min="8441" max="8448" width="5.81640625" style="2"/>
    <col min="8449" max="8449" width="12.6328125" style="2" customWidth="1"/>
    <col min="8450" max="8450" width="20.81640625" style="2" customWidth="1"/>
    <col min="8451" max="8452" width="17.1796875" style="2" customWidth="1"/>
    <col min="8453" max="8454" width="25.81640625" style="2" customWidth="1"/>
    <col min="8455" max="8455" width="26.36328125" style="2" customWidth="1"/>
    <col min="8456" max="8456" width="16.453125" style="2" customWidth="1"/>
    <col min="8457" max="8457" width="14.453125" style="2" customWidth="1"/>
    <col min="8458" max="8458" width="9.453125" style="2" customWidth="1"/>
    <col min="8459" max="8459" width="16.6328125" style="2" customWidth="1"/>
    <col min="8460" max="8460" width="12.453125" style="2" customWidth="1"/>
    <col min="8461" max="8461" width="9.54296875" style="2" customWidth="1"/>
    <col min="8462" max="8462" width="15.54296875" style="2" customWidth="1"/>
    <col min="8463" max="8694" width="8.81640625" style="2" customWidth="1"/>
    <col min="8695" max="8695" width="24.6328125" style="2" customWidth="1"/>
    <col min="8696" max="8696" width="6" style="2" bestFit="1" customWidth="1"/>
    <col min="8697" max="8704" width="5.81640625" style="2"/>
    <col min="8705" max="8705" width="12.6328125" style="2" customWidth="1"/>
    <col min="8706" max="8706" width="20.81640625" style="2" customWidth="1"/>
    <col min="8707" max="8708" width="17.1796875" style="2" customWidth="1"/>
    <col min="8709" max="8710" width="25.81640625" style="2" customWidth="1"/>
    <col min="8711" max="8711" width="26.36328125" style="2" customWidth="1"/>
    <col min="8712" max="8712" width="16.453125" style="2" customWidth="1"/>
    <col min="8713" max="8713" width="14.453125" style="2" customWidth="1"/>
    <col min="8714" max="8714" width="9.453125" style="2" customWidth="1"/>
    <col min="8715" max="8715" width="16.6328125" style="2" customWidth="1"/>
    <col min="8716" max="8716" width="12.453125" style="2" customWidth="1"/>
    <col min="8717" max="8717" width="9.54296875" style="2" customWidth="1"/>
    <col min="8718" max="8718" width="15.54296875" style="2" customWidth="1"/>
    <col min="8719" max="8950" width="8.81640625" style="2" customWidth="1"/>
    <col min="8951" max="8951" width="24.6328125" style="2" customWidth="1"/>
    <col min="8952" max="8952" width="6" style="2" bestFit="1" customWidth="1"/>
    <col min="8953" max="8960" width="5.81640625" style="2"/>
    <col min="8961" max="8961" width="12.6328125" style="2" customWidth="1"/>
    <col min="8962" max="8962" width="20.81640625" style="2" customWidth="1"/>
    <col min="8963" max="8964" width="17.1796875" style="2" customWidth="1"/>
    <col min="8965" max="8966" width="25.81640625" style="2" customWidth="1"/>
    <col min="8967" max="8967" width="26.36328125" style="2" customWidth="1"/>
    <col min="8968" max="8968" width="16.453125" style="2" customWidth="1"/>
    <col min="8969" max="8969" width="14.453125" style="2" customWidth="1"/>
    <col min="8970" max="8970" width="9.453125" style="2" customWidth="1"/>
    <col min="8971" max="8971" width="16.6328125" style="2" customWidth="1"/>
    <col min="8972" max="8972" width="12.453125" style="2" customWidth="1"/>
    <col min="8973" max="8973" width="9.54296875" style="2" customWidth="1"/>
    <col min="8974" max="8974" width="15.54296875" style="2" customWidth="1"/>
    <col min="8975" max="9206" width="8.81640625" style="2" customWidth="1"/>
    <col min="9207" max="9207" width="24.6328125" style="2" customWidth="1"/>
    <col min="9208" max="9208" width="6" style="2" bestFit="1" customWidth="1"/>
    <col min="9209" max="9216" width="5.81640625" style="2"/>
    <col min="9217" max="9217" width="12.6328125" style="2" customWidth="1"/>
    <col min="9218" max="9218" width="20.81640625" style="2" customWidth="1"/>
    <col min="9219" max="9220" width="17.1796875" style="2" customWidth="1"/>
    <col min="9221" max="9222" width="25.81640625" style="2" customWidth="1"/>
    <col min="9223" max="9223" width="26.36328125" style="2" customWidth="1"/>
    <col min="9224" max="9224" width="16.453125" style="2" customWidth="1"/>
    <col min="9225" max="9225" width="14.453125" style="2" customWidth="1"/>
    <col min="9226" max="9226" width="9.453125" style="2" customWidth="1"/>
    <col min="9227" max="9227" width="16.6328125" style="2" customWidth="1"/>
    <col min="9228" max="9228" width="12.453125" style="2" customWidth="1"/>
    <col min="9229" max="9229" width="9.54296875" style="2" customWidth="1"/>
    <col min="9230" max="9230" width="15.54296875" style="2" customWidth="1"/>
    <col min="9231" max="9462" width="8.81640625" style="2" customWidth="1"/>
    <col min="9463" max="9463" width="24.6328125" style="2" customWidth="1"/>
    <col min="9464" max="9464" width="6" style="2" bestFit="1" customWidth="1"/>
    <col min="9465" max="9472" width="5.81640625" style="2"/>
    <col min="9473" max="9473" width="12.6328125" style="2" customWidth="1"/>
    <col min="9474" max="9474" width="20.81640625" style="2" customWidth="1"/>
    <col min="9475" max="9476" width="17.1796875" style="2" customWidth="1"/>
    <col min="9477" max="9478" width="25.81640625" style="2" customWidth="1"/>
    <col min="9479" max="9479" width="26.36328125" style="2" customWidth="1"/>
    <col min="9480" max="9480" width="16.453125" style="2" customWidth="1"/>
    <col min="9481" max="9481" width="14.453125" style="2" customWidth="1"/>
    <col min="9482" max="9482" width="9.453125" style="2" customWidth="1"/>
    <col min="9483" max="9483" width="16.6328125" style="2" customWidth="1"/>
    <col min="9484" max="9484" width="12.453125" style="2" customWidth="1"/>
    <col min="9485" max="9485" width="9.54296875" style="2" customWidth="1"/>
    <col min="9486" max="9486" width="15.54296875" style="2" customWidth="1"/>
    <col min="9487" max="9718" width="8.81640625" style="2" customWidth="1"/>
    <col min="9719" max="9719" width="24.6328125" style="2" customWidth="1"/>
    <col min="9720" max="9720" width="6" style="2" bestFit="1" customWidth="1"/>
    <col min="9721" max="9728" width="5.81640625" style="2"/>
    <col min="9729" max="9729" width="12.6328125" style="2" customWidth="1"/>
    <col min="9730" max="9730" width="20.81640625" style="2" customWidth="1"/>
    <col min="9731" max="9732" width="17.1796875" style="2" customWidth="1"/>
    <col min="9733" max="9734" width="25.81640625" style="2" customWidth="1"/>
    <col min="9735" max="9735" width="26.36328125" style="2" customWidth="1"/>
    <col min="9736" max="9736" width="16.453125" style="2" customWidth="1"/>
    <col min="9737" max="9737" width="14.453125" style="2" customWidth="1"/>
    <col min="9738" max="9738" width="9.453125" style="2" customWidth="1"/>
    <col min="9739" max="9739" width="16.6328125" style="2" customWidth="1"/>
    <col min="9740" max="9740" width="12.453125" style="2" customWidth="1"/>
    <col min="9741" max="9741" width="9.54296875" style="2" customWidth="1"/>
    <col min="9742" max="9742" width="15.54296875" style="2" customWidth="1"/>
    <col min="9743" max="9974" width="8.81640625" style="2" customWidth="1"/>
    <col min="9975" max="9975" width="24.6328125" style="2" customWidth="1"/>
    <col min="9976" max="9976" width="6" style="2" bestFit="1" customWidth="1"/>
    <col min="9977" max="9984" width="5.81640625" style="2"/>
    <col min="9985" max="9985" width="12.6328125" style="2" customWidth="1"/>
    <col min="9986" max="9986" width="20.81640625" style="2" customWidth="1"/>
    <col min="9987" max="9988" width="17.1796875" style="2" customWidth="1"/>
    <col min="9989" max="9990" width="25.81640625" style="2" customWidth="1"/>
    <col min="9991" max="9991" width="26.36328125" style="2" customWidth="1"/>
    <col min="9992" max="9992" width="16.453125" style="2" customWidth="1"/>
    <col min="9993" max="9993" width="14.453125" style="2" customWidth="1"/>
    <col min="9994" max="9994" width="9.453125" style="2" customWidth="1"/>
    <col min="9995" max="9995" width="16.6328125" style="2" customWidth="1"/>
    <col min="9996" max="9996" width="12.453125" style="2" customWidth="1"/>
    <col min="9997" max="9997" width="9.54296875" style="2" customWidth="1"/>
    <col min="9998" max="9998" width="15.54296875" style="2" customWidth="1"/>
    <col min="9999" max="10230" width="8.81640625" style="2" customWidth="1"/>
    <col min="10231" max="10231" width="24.6328125" style="2" customWidth="1"/>
    <col min="10232" max="10232" width="6" style="2" bestFit="1" customWidth="1"/>
    <col min="10233" max="10240" width="5.81640625" style="2"/>
    <col min="10241" max="10241" width="12.6328125" style="2" customWidth="1"/>
    <col min="10242" max="10242" width="20.81640625" style="2" customWidth="1"/>
    <col min="10243" max="10244" width="17.1796875" style="2" customWidth="1"/>
    <col min="10245" max="10246" width="25.81640625" style="2" customWidth="1"/>
    <col min="10247" max="10247" width="26.36328125" style="2" customWidth="1"/>
    <col min="10248" max="10248" width="16.453125" style="2" customWidth="1"/>
    <col min="10249" max="10249" width="14.453125" style="2" customWidth="1"/>
    <col min="10250" max="10250" width="9.453125" style="2" customWidth="1"/>
    <col min="10251" max="10251" width="16.6328125" style="2" customWidth="1"/>
    <col min="10252" max="10252" width="12.453125" style="2" customWidth="1"/>
    <col min="10253" max="10253" width="9.54296875" style="2" customWidth="1"/>
    <col min="10254" max="10254" width="15.54296875" style="2" customWidth="1"/>
    <col min="10255" max="10486" width="8.81640625" style="2" customWidth="1"/>
    <col min="10487" max="10487" width="24.6328125" style="2" customWidth="1"/>
    <col min="10488" max="10488" width="6" style="2" bestFit="1" customWidth="1"/>
    <col min="10489" max="10496" width="5.81640625" style="2"/>
    <col min="10497" max="10497" width="12.6328125" style="2" customWidth="1"/>
    <col min="10498" max="10498" width="20.81640625" style="2" customWidth="1"/>
    <col min="10499" max="10500" width="17.1796875" style="2" customWidth="1"/>
    <col min="10501" max="10502" width="25.81640625" style="2" customWidth="1"/>
    <col min="10503" max="10503" width="26.36328125" style="2" customWidth="1"/>
    <col min="10504" max="10504" width="16.453125" style="2" customWidth="1"/>
    <col min="10505" max="10505" width="14.453125" style="2" customWidth="1"/>
    <col min="10506" max="10506" width="9.453125" style="2" customWidth="1"/>
    <col min="10507" max="10507" width="16.6328125" style="2" customWidth="1"/>
    <col min="10508" max="10508" width="12.453125" style="2" customWidth="1"/>
    <col min="10509" max="10509" width="9.54296875" style="2" customWidth="1"/>
    <col min="10510" max="10510" width="15.54296875" style="2" customWidth="1"/>
    <col min="10511" max="10742" width="8.81640625" style="2" customWidth="1"/>
    <col min="10743" max="10743" width="24.6328125" style="2" customWidth="1"/>
    <col min="10744" max="10744" width="6" style="2" bestFit="1" customWidth="1"/>
    <col min="10745" max="10752" width="5.81640625" style="2"/>
    <col min="10753" max="10753" width="12.6328125" style="2" customWidth="1"/>
    <col min="10754" max="10754" width="20.81640625" style="2" customWidth="1"/>
    <col min="10755" max="10756" width="17.1796875" style="2" customWidth="1"/>
    <col min="10757" max="10758" width="25.81640625" style="2" customWidth="1"/>
    <col min="10759" max="10759" width="26.36328125" style="2" customWidth="1"/>
    <col min="10760" max="10760" width="16.453125" style="2" customWidth="1"/>
    <col min="10761" max="10761" width="14.453125" style="2" customWidth="1"/>
    <col min="10762" max="10762" width="9.453125" style="2" customWidth="1"/>
    <col min="10763" max="10763" width="16.6328125" style="2" customWidth="1"/>
    <col min="10764" max="10764" width="12.453125" style="2" customWidth="1"/>
    <col min="10765" max="10765" width="9.54296875" style="2" customWidth="1"/>
    <col min="10766" max="10766" width="15.54296875" style="2" customWidth="1"/>
    <col min="10767" max="10998" width="8.81640625" style="2" customWidth="1"/>
    <col min="10999" max="10999" width="24.6328125" style="2" customWidth="1"/>
    <col min="11000" max="11000" width="6" style="2" bestFit="1" customWidth="1"/>
    <col min="11001" max="11008" width="5.81640625" style="2"/>
    <col min="11009" max="11009" width="12.6328125" style="2" customWidth="1"/>
    <col min="11010" max="11010" width="20.81640625" style="2" customWidth="1"/>
    <col min="11011" max="11012" width="17.1796875" style="2" customWidth="1"/>
    <col min="11013" max="11014" width="25.81640625" style="2" customWidth="1"/>
    <col min="11015" max="11015" width="26.36328125" style="2" customWidth="1"/>
    <col min="11016" max="11016" width="16.453125" style="2" customWidth="1"/>
    <col min="11017" max="11017" width="14.453125" style="2" customWidth="1"/>
    <col min="11018" max="11018" width="9.453125" style="2" customWidth="1"/>
    <col min="11019" max="11019" width="16.6328125" style="2" customWidth="1"/>
    <col min="11020" max="11020" width="12.453125" style="2" customWidth="1"/>
    <col min="11021" max="11021" width="9.54296875" style="2" customWidth="1"/>
    <col min="11022" max="11022" width="15.54296875" style="2" customWidth="1"/>
    <col min="11023" max="11254" width="8.81640625" style="2" customWidth="1"/>
    <col min="11255" max="11255" width="24.6328125" style="2" customWidth="1"/>
    <col min="11256" max="11256" width="6" style="2" bestFit="1" customWidth="1"/>
    <col min="11257" max="11264" width="5.81640625" style="2"/>
    <col min="11265" max="11265" width="12.6328125" style="2" customWidth="1"/>
    <col min="11266" max="11266" width="20.81640625" style="2" customWidth="1"/>
    <col min="11267" max="11268" width="17.1796875" style="2" customWidth="1"/>
    <col min="11269" max="11270" width="25.81640625" style="2" customWidth="1"/>
    <col min="11271" max="11271" width="26.36328125" style="2" customWidth="1"/>
    <col min="11272" max="11272" width="16.453125" style="2" customWidth="1"/>
    <col min="11273" max="11273" width="14.453125" style="2" customWidth="1"/>
    <col min="11274" max="11274" width="9.453125" style="2" customWidth="1"/>
    <col min="11275" max="11275" width="16.6328125" style="2" customWidth="1"/>
    <col min="11276" max="11276" width="12.453125" style="2" customWidth="1"/>
    <col min="11277" max="11277" width="9.54296875" style="2" customWidth="1"/>
    <col min="11278" max="11278" width="15.54296875" style="2" customWidth="1"/>
    <col min="11279" max="11510" width="8.81640625" style="2" customWidth="1"/>
    <col min="11511" max="11511" width="24.6328125" style="2" customWidth="1"/>
    <col min="11512" max="11512" width="6" style="2" bestFit="1" customWidth="1"/>
    <col min="11513" max="11520" width="5.81640625" style="2"/>
    <col min="11521" max="11521" width="12.6328125" style="2" customWidth="1"/>
    <col min="11522" max="11522" width="20.81640625" style="2" customWidth="1"/>
    <col min="11523" max="11524" width="17.1796875" style="2" customWidth="1"/>
    <col min="11525" max="11526" width="25.81640625" style="2" customWidth="1"/>
    <col min="11527" max="11527" width="26.36328125" style="2" customWidth="1"/>
    <col min="11528" max="11528" width="16.453125" style="2" customWidth="1"/>
    <col min="11529" max="11529" width="14.453125" style="2" customWidth="1"/>
    <col min="11530" max="11530" width="9.453125" style="2" customWidth="1"/>
    <col min="11531" max="11531" width="16.6328125" style="2" customWidth="1"/>
    <col min="11532" max="11532" width="12.453125" style="2" customWidth="1"/>
    <col min="11533" max="11533" width="9.54296875" style="2" customWidth="1"/>
    <col min="11534" max="11534" width="15.54296875" style="2" customWidth="1"/>
    <col min="11535" max="11766" width="8.81640625" style="2" customWidth="1"/>
    <col min="11767" max="11767" width="24.6328125" style="2" customWidth="1"/>
    <col min="11768" max="11768" width="6" style="2" bestFit="1" customWidth="1"/>
    <col min="11769" max="11776" width="5.81640625" style="2"/>
    <col min="11777" max="11777" width="12.6328125" style="2" customWidth="1"/>
    <col min="11778" max="11778" width="20.81640625" style="2" customWidth="1"/>
    <col min="11779" max="11780" width="17.1796875" style="2" customWidth="1"/>
    <col min="11781" max="11782" width="25.81640625" style="2" customWidth="1"/>
    <col min="11783" max="11783" width="26.36328125" style="2" customWidth="1"/>
    <col min="11784" max="11784" width="16.453125" style="2" customWidth="1"/>
    <col min="11785" max="11785" width="14.453125" style="2" customWidth="1"/>
    <col min="11786" max="11786" width="9.453125" style="2" customWidth="1"/>
    <col min="11787" max="11787" width="16.6328125" style="2" customWidth="1"/>
    <col min="11788" max="11788" width="12.453125" style="2" customWidth="1"/>
    <col min="11789" max="11789" width="9.54296875" style="2" customWidth="1"/>
    <col min="11790" max="11790" width="15.54296875" style="2" customWidth="1"/>
    <col min="11791" max="12022" width="8.81640625" style="2" customWidth="1"/>
    <col min="12023" max="12023" width="24.6328125" style="2" customWidth="1"/>
    <col min="12024" max="12024" width="6" style="2" bestFit="1" customWidth="1"/>
    <col min="12025" max="12032" width="5.81640625" style="2"/>
    <col min="12033" max="12033" width="12.6328125" style="2" customWidth="1"/>
    <col min="12034" max="12034" width="20.81640625" style="2" customWidth="1"/>
    <col min="12035" max="12036" width="17.1796875" style="2" customWidth="1"/>
    <col min="12037" max="12038" width="25.81640625" style="2" customWidth="1"/>
    <col min="12039" max="12039" width="26.36328125" style="2" customWidth="1"/>
    <col min="12040" max="12040" width="16.453125" style="2" customWidth="1"/>
    <col min="12041" max="12041" width="14.453125" style="2" customWidth="1"/>
    <col min="12042" max="12042" width="9.453125" style="2" customWidth="1"/>
    <col min="12043" max="12043" width="16.6328125" style="2" customWidth="1"/>
    <col min="12044" max="12044" width="12.453125" style="2" customWidth="1"/>
    <col min="12045" max="12045" width="9.54296875" style="2" customWidth="1"/>
    <col min="12046" max="12046" width="15.54296875" style="2" customWidth="1"/>
    <col min="12047" max="12278" width="8.81640625" style="2" customWidth="1"/>
    <col min="12279" max="12279" width="24.6328125" style="2" customWidth="1"/>
    <col min="12280" max="12280" width="6" style="2" bestFit="1" customWidth="1"/>
    <col min="12281" max="12288" width="5.81640625" style="2"/>
    <col min="12289" max="12289" width="12.6328125" style="2" customWidth="1"/>
    <col min="12290" max="12290" width="20.81640625" style="2" customWidth="1"/>
    <col min="12291" max="12292" width="17.1796875" style="2" customWidth="1"/>
    <col min="12293" max="12294" width="25.81640625" style="2" customWidth="1"/>
    <col min="12295" max="12295" width="26.36328125" style="2" customWidth="1"/>
    <col min="12296" max="12296" width="16.453125" style="2" customWidth="1"/>
    <col min="12297" max="12297" width="14.453125" style="2" customWidth="1"/>
    <col min="12298" max="12298" width="9.453125" style="2" customWidth="1"/>
    <col min="12299" max="12299" width="16.6328125" style="2" customWidth="1"/>
    <col min="12300" max="12300" width="12.453125" style="2" customWidth="1"/>
    <col min="12301" max="12301" width="9.54296875" style="2" customWidth="1"/>
    <col min="12302" max="12302" width="15.54296875" style="2" customWidth="1"/>
    <col min="12303" max="12534" width="8.81640625" style="2" customWidth="1"/>
    <col min="12535" max="12535" width="24.6328125" style="2" customWidth="1"/>
    <col min="12536" max="12536" width="6" style="2" bestFit="1" customWidth="1"/>
    <col min="12537" max="12544" width="5.81640625" style="2"/>
    <col min="12545" max="12545" width="12.6328125" style="2" customWidth="1"/>
    <col min="12546" max="12546" width="20.81640625" style="2" customWidth="1"/>
    <col min="12547" max="12548" width="17.1796875" style="2" customWidth="1"/>
    <col min="12549" max="12550" width="25.81640625" style="2" customWidth="1"/>
    <col min="12551" max="12551" width="26.36328125" style="2" customWidth="1"/>
    <col min="12552" max="12552" width="16.453125" style="2" customWidth="1"/>
    <col min="12553" max="12553" width="14.453125" style="2" customWidth="1"/>
    <col min="12554" max="12554" width="9.453125" style="2" customWidth="1"/>
    <col min="12555" max="12555" width="16.6328125" style="2" customWidth="1"/>
    <col min="12556" max="12556" width="12.453125" style="2" customWidth="1"/>
    <col min="12557" max="12557" width="9.54296875" style="2" customWidth="1"/>
    <col min="12558" max="12558" width="15.54296875" style="2" customWidth="1"/>
    <col min="12559" max="12790" width="8.81640625" style="2" customWidth="1"/>
    <col min="12791" max="12791" width="24.6328125" style="2" customWidth="1"/>
    <col min="12792" max="12792" width="6" style="2" bestFit="1" customWidth="1"/>
    <col min="12793" max="12800" width="5.81640625" style="2"/>
    <col min="12801" max="12801" width="12.6328125" style="2" customWidth="1"/>
    <col min="12802" max="12802" width="20.81640625" style="2" customWidth="1"/>
    <col min="12803" max="12804" width="17.1796875" style="2" customWidth="1"/>
    <col min="12805" max="12806" width="25.81640625" style="2" customWidth="1"/>
    <col min="12807" max="12807" width="26.36328125" style="2" customWidth="1"/>
    <col min="12808" max="12808" width="16.453125" style="2" customWidth="1"/>
    <col min="12809" max="12809" width="14.453125" style="2" customWidth="1"/>
    <col min="12810" max="12810" width="9.453125" style="2" customWidth="1"/>
    <col min="12811" max="12811" width="16.6328125" style="2" customWidth="1"/>
    <col min="12812" max="12812" width="12.453125" style="2" customWidth="1"/>
    <col min="12813" max="12813" width="9.54296875" style="2" customWidth="1"/>
    <col min="12814" max="12814" width="15.54296875" style="2" customWidth="1"/>
    <col min="12815" max="13046" width="8.81640625" style="2" customWidth="1"/>
    <col min="13047" max="13047" width="24.6328125" style="2" customWidth="1"/>
    <col min="13048" max="13048" width="6" style="2" bestFit="1" customWidth="1"/>
    <col min="13049" max="13056" width="5.81640625" style="2"/>
    <col min="13057" max="13057" width="12.6328125" style="2" customWidth="1"/>
    <col min="13058" max="13058" width="20.81640625" style="2" customWidth="1"/>
    <col min="13059" max="13060" width="17.1796875" style="2" customWidth="1"/>
    <col min="13061" max="13062" width="25.81640625" style="2" customWidth="1"/>
    <col min="13063" max="13063" width="26.36328125" style="2" customWidth="1"/>
    <col min="13064" max="13064" width="16.453125" style="2" customWidth="1"/>
    <col min="13065" max="13065" width="14.453125" style="2" customWidth="1"/>
    <col min="13066" max="13066" width="9.453125" style="2" customWidth="1"/>
    <col min="13067" max="13067" width="16.6328125" style="2" customWidth="1"/>
    <col min="13068" max="13068" width="12.453125" style="2" customWidth="1"/>
    <col min="13069" max="13069" width="9.54296875" style="2" customWidth="1"/>
    <col min="13070" max="13070" width="15.54296875" style="2" customWidth="1"/>
    <col min="13071" max="13302" width="8.81640625" style="2" customWidth="1"/>
    <col min="13303" max="13303" width="24.6328125" style="2" customWidth="1"/>
    <col min="13304" max="13304" width="6" style="2" bestFit="1" customWidth="1"/>
    <col min="13305" max="13312" width="5.81640625" style="2"/>
    <col min="13313" max="13313" width="12.6328125" style="2" customWidth="1"/>
    <col min="13314" max="13314" width="20.81640625" style="2" customWidth="1"/>
    <col min="13315" max="13316" width="17.1796875" style="2" customWidth="1"/>
    <col min="13317" max="13318" width="25.81640625" style="2" customWidth="1"/>
    <col min="13319" max="13319" width="26.36328125" style="2" customWidth="1"/>
    <col min="13320" max="13320" width="16.453125" style="2" customWidth="1"/>
    <col min="13321" max="13321" width="14.453125" style="2" customWidth="1"/>
    <col min="13322" max="13322" width="9.453125" style="2" customWidth="1"/>
    <col min="13323" max="13323" width="16.6328125" style="2" customWidth="1"/>
    <col min="13324" max="13324" width="12.453125" style="2" customWidth="1"/>
    <col min="13325" max="13325" width="9.54296875" style="2" customWidth="1"/>
    <col min="13326" max="13326" width="15.54296875" style="2" customWidth="1"/>
    <col min="13327" max="13558" width="8.81640625" style="2" customWidth="1"/>
    <col min="13559" max="13559" width="24.6328125" style="2" customWidth="1"/>
    <col min="13560" max="13560" width="6" style="2" bestFit="1" customWidth="1"/>
    <col min="13561" max="13568" width="5.81640625" style="2"/>
    <col min="13569" max="13569" width="12.6328125" style="2" customWidth="1"/>
    <col min="13570" max="13570" width="20.81640625" style="2" customWidth="1"/>
    <col min="13571" max="13572" width="17.1796875" style="2" customWidth="1"/>
    <col min="13573" max="13574" width="25.81640625" style="2" customWidth="1"/>
    <col min="13575" max="13575" width="26.36328125" style="2" customWidth="1"/>
    <col min="13576" max="13576" width="16.453125" style="2" customWidth="1"/>
    <col min="13577" max="13577" width="14.453125" style="2" customWidth="1"/>
    <col min="13578" max="13578" width="9.453125" style="2" customWidth="1"/>
    <col min="13579" max="13579" width="16.6328125" style="2" customWidth="1"/>
    <col min="13580" max="13580" width="12.453125" style="2" customWidth="1"/>
    <col min="13581" max="13581" width="9.54296875" style="2" customWidth="1"/>
    <col min="13582" max="13582" width="15.54296875" style="2" customWidth="1"/>
    <col min="13583" max="13814" width="8.81640625" style="2" customWidth="1"/>
    <col min="13815" max="13815" width="24.6328125" style="2" customWidth="1"/>
    <col min="13816" max="13816" width="6" style="2" bestFit="1" customWidth="1"/>
    <col min="13817" max="13824" width="5.81640625" style="2"/>
    <col min="13825" max="13825" width="12.6328125" style="2" customWidth="1"/>
    <col min="13826" max="13826" width="20.81640625" style="2" customWidth="1"/>
    <col min="13827" max="13828" width="17.1796875" style="2" customWidth="1"/>
    <col min="13829" max="13830" width="25.81640625" style="2" customWidth="1"/>
    <col min="13831" max="13831" width="26.36328125" style="2" customWidth="1"/>
    <col min="13832" max="13832" width="16.453125" style="2" customWidth="1"/>
    <col min="13833" max="13833" width="14.453125" style="2" customWidth="1"/>
    <col min="13834" max="13834" width="9.453125" style="2" customWidth="1"/>
    <col min="13835" max="13835" width="16.6328125" style="2" customWidth="1"/>
    <col min="13836" max="13836" width="12.453125" style="2" customWidth="1"/>
    <col min="13837" max="13837" width="9.54296875" style="2" customWidth="1"/>
    <col min="13838" max="13838" width="15.54296875" style="2" customWidth="1"/>
    <col min="13839" max="14070" width="8.81640625" style="2" customWidth="1"/>
    <col min="14071" max="14071" width="24.6328125" style="2" customWidth="1"/>
    <col min="14072" max="14072" width="6" style="2" bestFit="1" customWidth="1"/>
    <col min="14073" max="14080" width="5.81640625" style="2"/>
    <col min="14081" max="14081" width="12.6328125" style="2" customWidth="1"/>
    <col min="14082" max="14082" width="20.81640625" style="2" customWidth="1"/>
    <col min="14083" max="14084" width="17.1796875" style="2" customWidth="1"/>
    <col min="14085" max="14086" width="25.81640625" style="2" customWidth="1"/>
    <col min="14087" max="14087" width="26.36328125" style="2" customWidth="1"/>
    <col min="14088" max="14088" width="16.453125" style="2" customWidth="1"/>
    <col min="14089" max="14089" width="14.453125" style="2" customWidth="1"/>
    <col min="14090" max="14090" width="9.453125" style="2" customWidth="1"/>
    <col min="14091" max="14091" width="16.6328125" style="2" customWidth="1"/>
    <col min="14092" max="14092" width="12.453125" style="2" customWidth="1"/>
    <col min="14093" max="14093" width="9.54296875" style="2" customWidth="1"/>
    <col min="14094" max="14094" width="15.54296875" style="2" customWidth="1"/>
    <col min="14095" max="14326" width="8.81640625" style="2" customWidth="1"/>
    <col min="14327" max="14327" width="24.6328125" style="2" customWidth="1"/>
    <col min="14328" max="14328" width="6" style="2" bestFit="1" customWidth="1"/>
    <col min="14329" max="14336" width="5.81640625" style="2"/>
    <col min="14337" max="14337" width="12.6328125" style="2" customWidth="1"/>
    <col min="14338" max="14338" width="20.81640625" style="2" customWidth="1"/>
    <col min="14339" max="14340" width="17.1796875" style="2" customWidth="1"/>
    <col min="14341" max="14342" width="25.81640625" style="2" customWidth="1"/>
    <col min="14343" max="14343" width="26.36328125" style="2" customWidth="1"/>
    <col min="14344" max="14344" width="16.453125" style="2" customWidth="1"/>
    <col min="14345" max="14345" width="14.453125" style="2" customWidth="1"/>
    <col min="14346" max="14346" width="9.453125" style="2" customWidth="1"/>
    <col min="14347" max="14347" width="16.6328125" style="2" customWidth="1"/>
    <col min="14348" max="14348" width="12.453125" style="2" customWidth="1"/>
    <col min="14349" max="14349" width="9.54296875" style="2" customWidth="1"/>
    <col min="14350" max="14350" width="15.54296875" style="2" customWidth="1"/>
    <col min="14351" max="14582" width="8.81640625" style="2" customWidth="1"/>
    <col min="14583" max="14583" width="24.6328125" style="2" customWidth="1"/>
    <col min="14584" max="14584" width="6" style="2" bestFit="1" customWidth="1"/>
    <col min="14585" max="14592" width="5.81640625" style="2"/>
    <col min="14593" max="14593" width="12.6328125" style="2" customWidth="1"/>
    <col min="14594" max="14594" width="20.81640625" style="2" customWidth="1"/>
    <col min="14595" max="14596" width="17.1796875" style="2" customWidth="1"/>
    <col min="14597" max="14598" width="25.81640625" style="2" customWidth="1"/>
    <col min="14599" max="14599" width="26.36328125" style="2" customWidth="1"/>
    <col min="14600" max="14600" width="16.453125" style="2" customWidth="1"/>
    <col min="14601" max="14601" width="14.453125" style="2" customWidth="1"/>
    <col min="14602" max="14602" width="9.453125" style="2" customWidth="1"/>
    <col min="14603" max="14603" width="16.6328125" style="2" customWidth="1"/>
    <col min="14604" max="14604" width="12.453125" style="2" customWidth="1"/>
    <col min="14605" max="14605" width="9.54296875" style="2" customWidth="1"/>
    <col min="14606" max="14606" width="15.54296875" style="2" customWidth="1"/>
    <col min="14607" max="14838" width="8.81640625" style="2" customWidth="1"/>
    <col min="14839" max="14839" width="24.6328125" style="2" customWidth="1"/>
    <col min="14840" max="14840" width="6" style="2" bestFit="1" customWidth="1"/>
    <col min="14841" max="14848" width="5.81640625" style="2"/>
    <col min="14849" max="14849" width="12.6328125" style="2" customWidth="1"/>
    <col min="14850" max="14850" width="20.81640625" style="2" customWidth="1"/>
    <col min="14851" max="14852" width="17.1796875" style="2" customWidth="1"/>
    <col min="14853" max="14854" width="25.81640625" style="2" customWidth="1"/>
    <col min="14855" max="14855" width="26.36328125" style="2" customWidth="1"/>
    <col min="14856" max="14856" width="16.453125" style="2" customWidth="1"/>
    <col min="14857" max="14857" width="14.453125" style="2" customWidth="1"/>
    <col min="14858" max="14858" width="9.453125" style="2" customWidth="1"/>
    <col min="14859" max="14859" width="16.6328125" style="2" customWidth="1"/>
    <col min="14860" max="14860" width="12.453125" style="2" customWidth="1"/>
    <col min="14861" max="14861" width="9.54296875" style="2" customWidth="1"/>
    <col min="14862" max="14862" width="15.54296875" style="2" customWidth="1"/>
    <col min="14863" max="15094" width="8.81640625" style="2" customWidth="1"/>
    <col min="15095" max="15095" width="24.6328125" style="2" customWidth="1"/>
    <col min="15096" max="15096" width="6" style="2" bestFit="1" customWidth="1"/>
    <col min="15097" max="15104" width="5.81640625" style="2"/>
    <col min="15105" max="15105" width="12.6328125" style="2" customWidth="1"/>
    <col min="15106" max="15106" width="20.81640625" style="2" customWidth="1"/>
    <col min="15107" max="15108" width="17.1796875" style="2" customWidth="1"/>
    <col min="15109" max="15110" width="25.81640625" style="2" customWidth="1"/>
    <col min="15111" max="15111" width="26.36328125" style="2" customWidth="1"/>
    <col min="15112" max="15112" width="16.453125" style="2" customWidth="1"/>
    <col min="15113" max="15113" width="14.453125" style="2" customWidth="1"/>
    <col min="15114" max="15114" width="9.453125" style="2" customWidth="1"/>
    <col min="15115" max="15115" width="16.6328125" style="2" customWidth="1"/>
    <col min="15116" max="15116" width="12.453125" style="2" customWidth="1"/>
    <col min="15117" max="15117" width="9.54296875" style="2" customWidth="1"/>
    <col min="15118" max="15118" width="15.54296875" style="2" customWidth="1"/>
    <col min="15119" max="15350" width="8.81640625" style="2" customWidth="1"/>
    <col min="15351" max="15351" width="24.6328125" style="2" customWidth="1"/>
    <col min="15352" max="15352" width="6" style="2" bestFit="1" customWidth="1"/>
    <col min="15353" max="15360" width="5.81640625" style="2"/>
    <col min="15361" max="15361" width="12.6328125" style="2" customWidth="1"/>
    <col min="15362" max="15362" width="20.81640625" style="2" customWidth="1"/>
    <col min="15363" max="15364" width="17.1796875" style="2" customWidth="1"/>
    <col min="15365" max="15366" width="25.81640625" style="2" customWidth="1"/>
    <col min="15367" max="15367" width="26.36328125" style="2" customWidth="1"/>
    <col min="15368" max="15368" width="16.453125" style="2" customWidth="1"/>
    <col min="15369" max="15369" width="14.453125" style="2" customWidth="1"/>
    <col min="15370" max="15370" width="9.453125" style="2" customWidth="1"/>
    <col min="15371" max="15371" width="16.6328125" style="2" customWidth="1"/>
    <col min="15372" max="15372" width="12.453125" style="2" customWidth="1"/>
    <col min="15373" max="15373" width="9.54296875" style="2" customWidth="1"/>
    <col min="15374" max="15374" width="15.54296875" style="2" customWidth="1"/>
    <col min="15375" max="15606" width="8.81640625" style="2" customWidth="1"/>
    <col min="15607" max="15607" width="24.6328125" style="2" customWidth="1"/>
    <col min="15608" max="15608" width="6" style="2" bestFit="1" customWidth="1"/>
    <col min="15609" max="15616" width="5.81640625" style="2"/>
    <col min="15617" max="15617" width="12.6328125" style="2" customWidth="1"/>
    <col min="15618" max="15618" width="20.81640625" style="2" customWidth="1"/>
    <col min="15619" max="15620" width="17.1796875" style="2" customWidth="1"/>
    <col min="15621" max="15622" width="25.81640625" style="2" customWidth="1"/>
    <col min="15623" max="15623" width="26.36328125" style="2" customWidth="1"/>
    <col min="15624" max="15624" width="16.453125" style="2" customWidth="1"/>
    <col min="15625" max="15625" width="14.453125" style="2" customWidth="1"/>
    <col min="15626" max="15626" width="9.453125" style="2" customWidth="1"/>
    <col min="15627" max="15627" width="16.6328125" style="2" customWidth="1"/>
    <col min="15628" max="15628" width="12.453125" style="2" customWidth="1"/>
    <col min="15629" max="15629" width="9.54296875" style="2" customWidth="1"/>
    <col min="15630" max="15630" width="15.54296875" style="2" customWidth="1"/>
    <col min="15631" max="15862" width="8.81640625" style="2" customWidth="1"/>
    <col min="15863" max="15863" width="24.6328125" style="2" customWidth="1"/>
    <col min="15864" max="15864" width="6" style="2" bestFit="1" customWidth="1"/>
    <col min="15865" max="15872" width="5.81640625" style="2"/>
    <col min="15873" max="15873" width="12.6328125" style="2" customWidth="1"/>
    <col min="15874" max="15874" width="20.81640625" style="2" customWidth="1"/>
    <col min="15875" max="15876" width="17.1796875" style="2" customWidth="1"/>
    <col min="15877" max="15878" width="25.81640625" style="2" customWidth="1"/>
    <col min="15879" max="15879" width="26.36328125" style="2" customWidth="1"/>
    <col min="15880" max="15880" width="16.453125" style="2" customWidth="1"/>
    <col min="15881" max="15881" width="14.453125" style="2" customWidth="1"/>
    <col min="15882" max="15882" width="9.453125" style="2" customWidth="1"/>
    <col min="15883" max="15883" width="16.6328125" style="2" customWidth="1"/>
    <col min="15884" max="15884" width="12.453125" style="2" customWidth="1"/>
    <col min="15885" max="15885" width="9.54296875" style="2" customWidth="1"/>
    <col min="15886" max="15886" width="15.54296875" style="2" customWidth="1"/>
    <col min="15887" max="16118" width="8.81640625" style="2" customWidth="1"/>
    <col min="16119" max="16119" width="24.6328125" style="2" customWidth="1"/>
    <col min="16120" max="16120" width="6" style="2" bestFit="1" customWidth="1"/>
    <col min="16121" max="16128" width="5.81640625" style="2"/>
    <col min="16129" max="16129" width="12.6328125" style="2" customWidth="1"/>
    <col min="16130" max="16130" width="20.81640625" style="2" customWidth="1"/>
    <col min="16131" max="16132" width="17.1796875" style="2" customWidth="1"/>
    <col min="16133" max="16134" width="25.81640625" style="2" customWidth="1"/>
    <col min="16135" max="16135" width="26.36328125" style="2" customWidth="1"/>
    <col min="16136" max="16136" width="16.453125" style="2" customWidth="1"/>
    <col min="16137" max="16137" width="14.453125" style="2" customWidth="1"/>
    <col min="16138" max="16138" width="9.453125" style="2" customWidth="1"/>
    <col min="16139" max="16139" width="16.6328125" style="2" customWidth="1"/>
    <col min="16140" max="16140" width="12.453125" style="2" customWidth="1"/>
    <col min="16141" max="16141" width="9.54296875" style="2" customWidth="1"/>
    <col min="16142" max="16142" width="15.54296875" style="2" customWidth="1"/>
    <col min="16143" max="16374" width="8.81640625" style="2" customWidth="1"/>
    <col min="16375" max="16375" width="24.6328125" style="2" customWidth="1"/>
    <col min="16376" max="16376" width="6" style="2" bestFit="1" customWidth="1"/>
    <col min="16377" max="16384" width="5.81640625" style="2"/>
  </cols>
  <sheetData>
    <row r="1" spans="1:23" ht="20.25" customHeight="1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</row>
    <row r="2" spans="1:23" ht="20" customHeight="1">
      <c r="A2" s="89" t="s">
        <v>1</v>
      </c>
      <c r="B2" s="89"/>
      <c r="C2" s="89"/>
      <c r="D2" s="89"/>
      <c r="E2" s="89"/>
      <c r="F2" s="3"/>
      <c r="G2" s="4" t="s">
        <v>2</v>
      </c>
      <c r="H2" s="5"/>
      <c r="I2" s="6"/>
    </row>
    <row r="3" spans="1:23" ht="44" customHeight="1">
      <c r="A3" s="89" t="s">
        <v>143</v>
      </c>
      <c r="B3" s="89"/>
      <c r="C3" s="89"/>
      <c r="D3" s="89"/>
      <c r="E3" s="89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88" t="s">
        <v>9</v>
      </c>
      <c r="P3" s="88"/>
      <c r="Q3" s="88"/>
      <c r="R3" s="88"/>
      <c r="S3" s="88"/>
      <c r="T3" s="88"/>
      <c r="U3" s="88"/>
      <c r="V3" s="88"/>
      <c r="W3" s="88"/>
    </row>
    <row r="4" spans="1:23" ht="32.5" customHeight="1">
      <c r="A4" s="89" t="s">
        <v>144</v>
      </c>
      <c r="B4" s="89"/>
      <c r="C4" s="89"/>
      <c r="D4" s="89"/>
      <c r="E4" s="89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20.25" customHeight="1">
      <c r="A5" s="11" t="s">
        <v>13</v>
      </c>
      <c r="B5" s="11"/>
      <c r="C5" s="11"/>
      <c r="D5" s="11"/>
      <c r="E5" s="11"/>
      <c r="F5" s="3"/>
      <c r="G5" s="4" t="s">
        <v>14</v>
      </c>
      <c r="H5" s="41">
        <f>(60/60)*100</f>
        <v>100</v>
      </c>
      <c r="I5" s="6"/>
      <c r="K5" s="13" t="s">
        <v>15</v>
      </c>
      <c r="L5" s="13">
        <v>2</v>
      </c>
      <c r="N5" s="14">
        <v>2</v>
      </c>
      <c r="O5" s="88"/>
      <c r="P5" s="88"/>
      <c r="Q5" s="88"/>
      <c r="R5" s="88"/>
      <c r="S5" s="88"/>
      <c r="T5" s="88"/>
      <c r="U5" s="88"/>
      <c r="V5" s="88"/>
      <c r="W5" s="88"/>
    </row>
    <row r="6" spans="1:23" ht="49" customHeight="1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41">
        <f>(60/60)*100</f>
        <v>100</v>
      </c>
      <c r="I6" s="6"/>
      <c r="K6" s="19" t="s">
        <v>20</v>
      </c>
      <c r="L6" s="19">
        <v>1</v>
      </c>
      <c r="N6" s="20">
        <v>1</v>
      </c>
      <c r="O6" s="88"/>
      <c r="P6" s="88"/>
      <c r="Q6" s="88"/>
      <c r="R6" s="88"/>
      <c r="S6" s="88"/>
      <c r="T6" s="88"/>
      <c r="U6" s="88"/>
      <c r="V6" s="88"/>
      <c r="W6" s="88"/>
    </row>
    <row r="7" spans="1:23" ht="42.75" customHeight="1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100</v>
      </c>
      <c r="I7" s="26">
        <v>0.6</v>
      </c>
      <c r="K7" s="27" t="s">
        <v>24</v>
      </c>
      <c r="L7" s="27">
        <v>0</v>
      </c>
      <c r="N7" s="28"/>
      <c r="O7" s="88"/>
      <c r="P7" s="88"/>
      <c r="Q7" s="88"/>
      <c r="R7" s="88"/>
      <c r="S7" s="88"/>
      <c r="T7" s="88"/>
      <c r="U7" s="88"/>
      <c r="V7" s="88"/>
      <c r="W7" s="88"/>
    </row>
    <row r="8" spans="1:23" ht="25" customHeight="1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23" ht="25" customHeight="1">
      <c r="B9" s="21" t="s">
        <v>30</v>
      </c>
      <c r="C9" s="23" t="s">
        <v>140</v>
      </c>
      <c r="D9" s="23"/>
      <c r="E9" s="23" t="s">
        <v>140</v>
      </c>
      <c r="F9" s="29"/>
      <c r="H9" s="30"/>
      <c r="I9" s="30"/>
    </row>
    <row r="10" spans="1:23" ht="25" customHeight="1">
      <c r="B10" s="21" t="s">
        <v>32</v>
      </c>
      <c r="C10" s="23">
        <v>30</v>
      </c>
      <c r="D10" s="31">
        <f>(0.55*30)</f>
        <v>16.5</v>
      </c>
      <c r="E10" s="32">
        <v>70</v>
      </c>
      <c r="F10" s="33">
        <f>0.55*70</f>
        <v>38.5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  <c r="U10" s="36" t="s">
        <v>46</v>
      </c>
      <c r="V10" s="36" t="s">
        <v>47</v>
      </c>
    </row>
    <row r="11" spans="1:23" ht="25" customHeight="1">
      <c r="A11" s="15">
        <v>1</v>
      </c>
      <c r="B11" s="37">
        <v>171516100002</v>
      </c>
      <c r="C11" s="38">
        <v>20</v>
      </c>
      <c r="D11" s="38">
        <f>COUNTIF(C11:C82,"&gt;="&amp;D10)</f>
        <v>60</v>
      </c>
      <c r="E11" s="65">
        <v>52</v>
      </c>
      <c r="F11" s="39">
        <f>COUNTIF(E11:E82,"&gt;="&amp;F10)</f>
        <v>60</v>
      </c>
      <c r="G11" s="40" t="s">
        <v>48</v>
      </c>
      <c r="H11" s="4">
        <v>2</v>
      </c>
      <c r="I11" s="4">
        <v>2</v>
      </c>
      <c r="J11" s="4">
        <v>2</v>
      </c>
      <c r="K11" s="6"/>
      <c r="M11" s="6"/>
      <c r="N11" s="6"/>
      <c r="O11" s="6"/>
      <c r="P11" s="6"/>
      <c r="Q11" s="4">
        <v>2</v>
      </c>
      <c r="R11" s="4">
        <v>2</v>
      </c>
      <c r="S11" s="6"/>
      <c r="T11" s="4">
        <v>1</v>
      </c>
      <c r="U11" s="6"/>
      <c r="V11" s="4">
        <v>2</v>
      </c>
    </row>
    <row r="12" spans="1:23" ht="25" customHeight="1">
      <c r="A12" s="15">
        <v>2</v>
      </c>
      <c r="B12" s="37">
        <v>171516100003</v>
      </c>
      <c r="C12" s="38">
        <v>22</v>
      </c>
      <c r="D12" s="41">
        <f>(60/60)*100</f>
        <v>100</v>
      </c>
      <c r="E12" s="65">
        <v>54</v>
      </c>
      <c r="F12" s="42">
        <f>(60/60)*100</f>
        <v>100</v>
      </c>
      <c r="G12" s="40" t="s">
        <v>49</v>
      </c>
      <c r="H12" s="43">
        <v>3</v>
      </c>
      <c r="I12" s="43">
        <v>1</v>
      </c>
      <c r="J12" s="43">
        <v>1</v>
      </c>
      <c r="K12" s="6"/>
      <c r="M12" s="6"/>
      <c r="N12" s="6"/>
      <c r="O12" s="6"/>
      <c r="P12" s="6"/>
      <c r="Q12" s="43">
        <v>2</v>
      </c>
      <c r="R12" s="43">
        <v>2</v>
      </c>
      <c r="S12" s="6"/>
      <c r="T12" s="43">
        <v>2</v>
      </c>
      <c r="U12" s="6"/>
      <c r="V12" s="43">
        <v>2</v>
      </c>
    </row>
    <row r="13" spans="1:23" ht="25" customHeight="1">
      <c r="A13" s="15">
        <v>3</v>
      </c>
      <c r="B13" s="37">
        <v>171516100005</v>
      </c>
      <c r="C13" s="38">
        <v>24</v>
      </c>
      <c r="D13" s="38"/>
      <c r="E13" s="65">
        <v>56</v>
      </c>
      <c r="F13" s="44"/>
      <c r="G13" s="40" t="s">
        <v>50</v>
      </c>
      <c r="H13" s="43">
        <v>1</v>
      </c>
      <c r="I13" s="43">
        <v>2</v>
      </c>
      <c r="J13" s="43">
        <v>2</v>
      </c>
      <c r="K13" s="6"/>
      <c r="M13" s="6"/>
      <c r="N13" s="6"/>
      <c r="O13" s="6"/>
      <c r="P13" s="6"/>
      <c r="Q13" s="43">
        <v>1</v>
      </c>
      <c r="R13" s="43">
        <v>1</v>
      </c>
      <c r="S13" s="6"/>
      <c r="T13" s="43">
        <v>1</v>
      </c>
      <c r="U13" s="6"/>
      <c r="V13" s="43">
        <v>1</v>
      </c>
    </row>
    <row r="14" spans="1:23" ht="35.5" customHeight="1">
      <c r="A14" s="15">
        <v>4</v>
      </c>
      <c r="B14" s="37">
        <v>171516100006</v>
      </c>
      <c r="C14" s="38">
        <v>22</v>
      </c>
      <c r="D14" s="38"/>
      <c r="E14" s="65">
        <v>54</v>
      </c>
      <c r="F14" s="44"/>
      <c r="G14" s="40" t="s">
        <v>51</v>
      </c>
      <c r="H14" s="43">
        <v>3</v>
      </c>
      <c r="I14" s="43">
        <v>1</v>
      </c>
      <c r="J14" s="43">
        <v>1</v>
      </c>
      <c r="K14" s="6"/>
      <c r="M14" s="6"/>
      <c r="N14" s="6"/>
      <c r="O14" s="6"/>
      <c r="P14" s="6"/>
      <c r="Q14" s="43">
        <v>1</v>
      </c>
      <c r="R14" s="43">
        <v>2</v>
      </c>
      <c r="S14" s="6"/>
      <c r="T14" s="43">
        <v>2</v>
      </c>
      <c r="U14" s="6"/>
      <c r="V14" s="43">
        <v>2</v>
      </c>
    </row>
    <row r="15" spans="1:23" ht="38" customHeight="1">
      <c r="A15" s="15">
        <v>5</v>
      </c>
      <c r="B15" s="37">
        <v>171516100007</v>
      </c>
      <c r="C15" s="38">
        <v>20</v>
      </c>
      <c r="D15" s="38"/>
      <c r="E15" s="65">
        <v>52</v>
      </c>
      <c r="F15" s="44"/>
      <c r="G15" s="40" t="s">
        <v>52</v>
      </c>
      <c r="H15" s="43">
        <v>2</v>
      </c>
      <c r="I15" s="43">
        <v>2</v>
      </c>
      <c r="J15" s="43">
        <v>2</v>
      </c>
      <c r="K15" s="6"/>
      <c r="M15" s="6"/>
      <c r="N15" s="6"/>
      <c r="O15" s="6"/>
      <c r="P15" s="6"/>
      <c r="Q15" s="43">
        <v>1</v>
      </c>
      <c r="R15" s="43">
        <v>2</v>
      </c>
      <c r="S15" s="6"/>
      <c r="T15" s="43">
        <v>1</v>
      </c>
      <c r="U15" s="6"/>
      <c r="V15" s="43">
        <v>1</v>
      </c>
    </row>
    <row r="16" spans="1:23" ht="25" customHeight="1">
      <c r="A16" s="15">
        <v>6</v>
      </c>
      <c r="B16" s="37">
        <v>171516100008</v>
      </c>
      <c r="C16" s="38">
        <v>24</v>
      </c>
      <c r="D16" s="38"/>
      <c r="E16" s="65">
        <v>56</v>
      </c>
      <c r="F16" s="44"/>
      <c r="G16" s="45" t="s">
        <v>53</v>
      </c>
      <c r="H16" s="46">
        <f>AVERAGE(H11:H15)</f>
        <v>2.2000000000000002</v>
      </c>
      <c r="I16" s="46">
        <f t="shared" ref="I16:V16" si="0">AVERAGE(I11:I15)</f>
        <v>1.6</v>
      </c>
      <c r="J16" s="46">
        <f t="shared" si="0"/>
        <v>1.6</v>
      </c>
      <c r="K16" s="46"/>
      <c r="L16" s="46"/>
      <c r="M16" s="46"/>
      <c r="N16" s="46"/>
      <c r="O16" s="46"/>
      <c r="P16" s="46"/>
      <c r="Q16" s="46">
        <f t="shared" si="0"/>
        <v>1.4</v>
      </c>
      <c r="R16" s="46">
        <f t="shared" si="0"/>
        <v>1.8</v>
      </c>
      <c r="S16" s="46"/>
      <c r="T16" s="46">
        <f t="shared" si="0"/>
        <v>1.4</v>
      </c>
      <c r="U16" s="46"/>
      <c r="V16" s="46">
        <f t="shared" si="0"/>
        <v>1.6</v>
      </c>
    </row>
    <row r="17" spans="1:22" ht="41" customHeight="1">
      <c r="A17" s="15">
        <v>7</v>
      </c>
      <c r="B17" s="37">
        <v>171516100009</v>
      </c>
      <c r="C17" s="38">
        <v>22</v>
      </c>
      <c r="D17" s="38"/>
      <c r="E17" s="65">
        <v>54</v>
      </c>
      <c r="F17" s="38"/>
      <c r="G17" s="47" t="s">
        <v>54</v>
      </c>
      <c r="H17" s="48">
        <f>(100*H16)/100</f>
        <v>2.2000000000000002</v>
      </c>
      <c r="I17" s="48">
        <f t="shared" ref="I17:V17" si="1">(100*I16)/100</f>
        <v>1.6</v>
      </c>
      <c r="J17" s="48">
        <f t="shared" si="1"/>
        <v>1.6</v>
      </c>
      <c r="K17" s="48"/>
      <c r="L17" s="48"/>
      <c r="M17" s="48"/>
      <c r="N17" s="48"/>
      <c r="O17" s="48"/>
      <c r="P17" s="48"/>
      <c r="Q17" s="48">
        <f t="shared" si="1"/>
        <v>1.4</v>
      </c>
      <c r="R17" s="48">
        <f t="shared" si="1"/>
        <v>1.8</v>
      </c>
      <c r="S17" s="48"/>
      <c r="T17" s="48">
        <f t="shared" si="1"/>
        <v>1.4</v>
      </c>
      <c r="U17" s="48"/>
      <c r="V17" s="48">
        <f t="shared" si="1"/>
        <v>1.6</v>
      </c>
    </row>
    <row r="18" spans="1:22" ht="25" customHeight="1">
      <c r="A18" s="15">
        <v>8</v>
      </c>
      <c r="B18" s="37">
        <v>171516100010</v>
      </c>
      <c r="C18" s="38">
        <v>20</v>
      </c>
      <c r="D18" s="38"/>
      <c r="E18" s="65">
        <v>52</v>
      </c>
      <c r="F18" s="49"/>
    </row>
    <row r="19" spans="1:22" ht="25" customHeight="1">
      <c r="A19" s="15">
        <v>9</v>
      </c>
      <c r="B19" s="37">
        <v>171516100011</v>
      </c>
      <c r="C19" s="38">
        <v>20</v>
      </c>
      <c r="D19" s="38"/>
      <c r="E19" s="65">
        <v>52</v>
      </c>
      <c r="F19" s="49"/>
    </row>
    <row r="20" spans="1:22" ht="25" customHeight="1">
      <c r="A20" s="15">
        <v>10</v>
      </c>
      <c r="B20" s="37">
        <v>171516100012</v>
      </c>
      <c r="C20" s="38">
        <v>24</v>
      </c>
      <c r="D20" s="38"/>
      <c r="E20" s="65">
        <v>56</v>
      </c>
      <c r="F20" s="49"/>
      <c r="J20" s="30"/>
      <c r="K20" s="30"/>
    </row>
    <row r="21" spans="1:22" ht="31.5" customHeight="1">
      <c r="A21" s="15">
        <v>11</v>
      </c>
      <c r="B21" s="37">
        <v>171516100013</v>
      </c>
      <c r="C21" s="38">
        <v>22</v>
      </c>
      <c r="D21" s="38"/>
      <c r="E21" s="65">
        <v>54</v>
      </c>
      <c r="F21" s="49"/>
      <c r="H21" s="51"/>
      <c r="I21" s="90"/>
      <c r="J21" s="90"/>
      <c r="M21" s="30"/>
      <c r="N21" s="30"/>
      <c r="O21" s="30"/>
      <c r="P21" s="30"/>
      <c r="Q21" s="30"/>
    </row>
    <row r="22" spans="1:22" ht="25" customHeight="1">
      <c r="A22" s="15">
        <v>12</v>
      </c>
      <c r="B22" s="37">
        <v>171516100014</v>
      </c>
      <c r="C22" s="38">
        <v>22</v>
      </c>
      <c r="D22" s="38"/>
      <c r="E22" s="65">
        <v>54</v>
      </c>
      <c r="F22" s="49"/>
      <c r="H22" s="52"/>
      <c r="I22" s="53"/>
      <c r="J22" s="53"/>
      <c r="M22" s="30"/>
      <c r="N22" s="30"/>
      <c r="O22" s="30"/>
      <c r="P22" s="30"/>
      <c r="Q22" s="30"/>
    </row>
    <row r="23" spans="1:22" ht="25" customHeight="1">
      <c r="A23" s="15">
        <v>13</v>
      </c>
      <c r="B23" s="37">
        <v>171516100017</v>
      </c>
      <c r="C23" s="38">
        <v>24</v>
      </c>
      <c r="D23" s="38"/>
      <c r="E23" s="65">
        <v>56</v>
      </c>
      <c r="F23" s="49"/>
      <c r="H23" s="15"/>
      <c r="N23" s="30"/>
      <c r="O23" s="30"/>
      <c r="P23" s="30"/>
      <c r="Q23" s="30"/>
      <c r="R23" s="30"/>
    </row>
    <row r="24" spans="1:22" ht="25" customHeight="1">
      <c r="A24" s="15">
        <v>14</v>
      </c>
      <c r="B24" s="37">
        <v>171516100018</v>
      </c>
      <c r="C24" s="38">
        <v>20</v>
      </c>
      <c r="D24" s="38"/>
      <c r="E24" s="65">
        <v>44</v>
      </c>
      <c r="F24" s="49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</row>
    <row r="25" spans="1:22" ht="25" customHeight="1">
      <c r="A25" s="15">
        <v>15</v>
      </c>
      <c r="B25" s="37">
        <v>171516100019</v>
      </c>
      <c r="C25" s="54">
        <v>24</v>
      </c>
      <c r="D25" s="54"/>
      <c r="E25" s="65">
        <v>56</v>
      </c>
      <c r="F25" s="55"/>
      <c r="G25" s="56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</row>
    <row r="26" spans="1:22" ht="25" customHeight="1">
      <c r="A26" s="15">
        <v>16</v>
      </c>
      <c r="B26" s="37">
        <v>171516100021</v>
      </c>
      <c r="C26" s="38">
        <v>24</v>
      </c>
      <c r="D26" s="38"/>
      <c r="E26" s="65">
        <v>56</v>
      </c>
      <c r="F26" s="49"/>
      <c r="G26" s="56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</row>
    <row r="27" spans="1:22" ht="25" customHeight="1">
      <c r="A27" s="15">
        <v>17</v>
      </c>
      <c r="B27" s="37">
        <v>171516100022</v>
      </c>
      <c r="C27" s="38">
        <v>24</v>
      </c>
      <c r="D27" s="38"/>
      <c r="E27" s="65">
        <v>64</v>
      </c>
      <c r="F27" s="49"/>
      <c r="G27" s="56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</row>
    <row r="28" spans="1:22" ht="25" customHeight="1">
      <c r="A28" s="15">
        <v>18</v>
      </c>
      <c r="B28" s="37">
        <v>171516100023</v>
      </c>
      <c r="C28" s="38">
        <v>26</v>
      </c>
      <c r="D28" s="38"/>
      <c r="E28" s="65">
        <v>64</v>
      </c>
      <c r="F28" s="49"/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</row>
    <row r="29" spans="1:22" ht="25" customHeight="1">
      <c r="A29" s="15">
        <v>19</v>
      </c>
      <c r="B29" s="37">
        <v>171516100024</v>
      </c>
      <c r="C29" s="38">
        <v>22</v>
      </c>
      <c r="D29" s="38"/>
      <c r="E29" s="65">
        <v>54</v>
      </c>
      <c r="F29" s="49"/>
      <c r="G29" s="56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</row>
    <row r="30" spans="1:22" ht="25" customHeight="1">
      <c r="A30" s="15">
        <v>20</v>
      </c>
      <c r="B30" s="37">
        <v>171516100026</v>
      </c>
      <c r="C30" s="38">
        <v>26</v>
      </c>
      <c r="D30" s="38"/>
      <c r="E30" s="65">
        <v>64</v>
      </c>
      <c r="F30" s="49"/>
      <c r="G30" s="56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</row>
    <row r="31" spans="1:22" ht="25" customHeight="1">
      <c r="A31" s="15">
        <v>21</v>
      </c>
      <c r="B31" s="37">
        <v>171516100030</v>
      </c>
      <c r="C31" s="38">
        <v>24</v>
      </c>
      <c r="D31" s="38"/>
      <c r="E31" s="65">
        <v>56</v>
      </c>
      <c r="F31" s="49"/>
      <c r="G31" s="56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</row>
    <row r="32" spans="1:22" ht="25" customHeight="1">
      <c r="A32" s="15">
        <v>22</v>
      </c>
      <c r="B32" s="37">
        <v>171516100031</v>
      </c>
      <c r="C32" s="38">
        <v>20</v>
      </c>
      <c r="D32" s="38"/>
      <c r="E32" s="65">
        <v>52</v>
      </c>
      <c r="F32" s="49"/>
      <c r="G32" s="56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</row>
    <row r="33" spans="1:23" ht="25" customHeight="1">
      <c r="A33" s="15">
        <v>23</v>
      </c>
      <c r="B33" s="37">
        <v>171516100032</v>
      </c>
      <c r="C33" s="38">
        <v>24</v>
      </c>
      <c r="D33" s="38"/>
      <c r="E33" s="65">
        <v>56</v>
      </c>
      <c r="F33" s="49"/>
      <c r="G33" s="5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</row>
    <row r="34" spans="1:23" ht="25" customHeight="1">
      <c r="A34" s="15">
        <v>24</v>
      </c>
      <c r="B34" s="37">
        <v>171516100033</v>
      </c>
      <c r="C34" s="38">
        <v>26</v>
      </c>
      <c r="D34" s="38"/>
      <c r="E34" s="65">
        <v>64</v>
      </c>
      <c r="F34" s="49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 ht="25" customHeight="1">
      <c r="A35" s="15">
        <v>25</v>
      </c>
      <c r="B35" s="37">
        <v>171516100034</v>
      </c>
      <c r="C35" s="38">
        <v>24</v>
      </c>
      <c r="D35" s="38"/>
      <c r="E35" s="65">
        <v>56</v>
      </c>
      <c r="F35" s="49"/>
      <c r="G35" s="50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</row>
    <row r="36" spans="1:23" ht="25" customHeight="1">
      <c r="A36" s="15">
        <v>26</v>
      </c>
      <c r="B36" s="37">
        <v>171516100035</v>
      </c>
      <c r="C36" s="38">
        <v>20</v>
      </c>
      <c r="D36" s="38"/>
      <c r="E36" s="65">
        <v>52</v>
      </c>
      <c r="F36" s="49"/>
    </row>
    <row r="37" spans="1:23" ht="25" customHeight="1">
      <c r="A37" s="15">
        <v>27</v>
      </c>
      <c r="B37" s="37">
        <v>171516100037</v>
      </c>
      <c r="C37" s="38">
        <v>20</v>
      </c>
      <c r="D37" s="38"/>
      <c r="E37" s="65">
        <v>52</v>
      </c>
      <c r="F37" s="49"/>
    </row>
    <row r="38" spans="1:23" ht="25" customHeight="1">
      <c r="A38" s="15">
        <v>28</v>
      </c>
      <c r="B38" s="37">
        <v>171516100038</v>
      </c>
      <c r="C38" s="38">
        <v>24</v>
      </c>
      <c r="D38" s="38"/>
      <c r="E38" s="65">
        <v>56</v>
      </c>
      <c r="F38" s="49"/>
      <c r="G38" s="5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</row>
    <row r="39" spans="1:23" ht="25" customHeight="1">
      <c r="A39" s="15">
        <v>29</v>
      </c>
      <c r="B39" s="37">
        <v>171516100039</v>
      </c>
      <c r="C39" s="38">
        <v>24</v>
      </c>
      <c r="D39" s="38"/>
      <c r="E39" s="65">
        <v>56</v>
      </c>
      <c r="F39" s="49"/>
      <c r="G39" s="56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</row>
    <row r="40" spans="1:23" ht="25" customHeight="1">
      <c r="A40" s="15">
        <v>30</v>
      </c>
      <c r="B40" s="37">
        <v>171516100040</v>
      </c>
      <c r="C40" s="38">
        <v>20</v>
      </c>
      <c r="D40" s="38"/>
      <c r="E40" s="65">
        <v>64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</row>
    <row r="41" spans="1:23" ht="25" customHeight="1">
      <c r="A41" s="15">
        <v>31</v>
      </c>
      <c r="B41" s="37">
        <v>171516100041</v>
      </c>
      <c r="C41" s="38">
        <v>22</v>
      </c>
      <c r="D41" s="38"/>
      <c r="E41" s="65">
        <v>54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</row>
    <row r="42" spans="1:23" ht="25" customHeight="1">
      <c r="A42" s="15">
        <v>32</v>
      </c>
      <c r="B42" s="37">
        <v>171516100042</v>
      </c>
      <c r="C42" s="38">
        <v>22</v>
      </c>
      <c r="D42" s="38"/>
      <c r="E42" s="65">
        <v>54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</row>
    <row r="43" spans="1:23" ht="25" customHeight="1">
      <c r="A43" s="15">
        <v>33</v>
      </c>
      <c r="B43" s="37">
        <v>171516100043</v>
      </c>
      <c r="C43" s="38">
        <v>26</v>
      </c>
      <c r="D43" s="38"/>
      <c r="E43" s="65">
        <v>64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</row>
    <row r="44" spans="1:23" ht="25" customHeight="1">
      <c r="A44" s="15">
        <v>34</v>
      </c>
      <c r="B44" s="37">
        <v>171516100044</v>
      </c>
      <c r="C44" s="38">
        <v>26</v>
      </c>
      <c r="D44" s="38"/>
      <c r="E44" s="65">
        <v>60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</row>
    <row r="45" spans="1:23" ht="25" customHeight="1">
      <c r="A45" s="15">
        <v>35</v>
      </c>
      <c r="B45" s="37">
        <v>171516100045</v>
      </c>
      <c r="C45" s="38">
        <v>24</v>
      </c>
      <c r="D45" s="38"/>
      <c r="E45" s="65">
        <v>56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</row>
    <row r="46" spans="1:23" ht="25" customHeight="1">
      <c r="A46" s="15">
        <v>36</v>
      </c>
      <c r="B46" s="37">
        <v>171516100048</v>
      </c>
      <c r="C46" s="38">
        <v>20</v>
      </c>
      <c r="D46" s="38"/>
      <c r="E46" s="65">
        <v>56</v>
      </c>
      <c r="F46" s="49"/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</row>
    <row r="47" spans="1:23" ht="25" customHeight="1">
      <c r="A47" s="15">
        <v>37</v>
      </c>
      <c r="B47" s="37">
        <v>171516100049</v>
      </c>
      <c r="C47" s="38">
        <v>20</v>
      </c>
      <c r="D47" s="38"/>
      <c r="E47" s="65">
        <v>52</v>
      </c>
      <c r="F47" s="49"/>
      <c r="G47" s="5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</row>
    <row r="48" spans="1:23" ht="25" customHeight="1">
      <c r="A48" s="15">
        <v>38</v>
      </c>
      <c r="B48" s="37">
        <v>171516100050</v>
      </c>
      <c r="C48" s="38">
        <v>26</v>
      </c>
      <c r="D48" s="38"/>
      <c r="E48" s="65">
        <v>64</v>
      </c>
      <c r="F48" s="49"/>
      <c r="G48" s="5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</row>
    <row r="49" spans="1:22" ht="25" customHeight="1">
      <c r="A49" s="15">
        <v>39</v>
      </c>
      <c r="B49" s="37">
        <v>171516100051</v>
      </c>
      <c r="C49" s="38">
        <v>26</v>
      </c>
      <c r="D49" s="38"/>
      <c r="E49" s="65">
        <v>60</v>
      </c>
      <c r="F49" s="49"/>
      <c r="G49" s="50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</row>
    <row r="50" spans="1:22" ht="25" customHeight="1">
      <c r="A50" s="15">
        <v>40</v>
      </c>
      <c r="B50" s="37">
        <v>171516100052</v>
      </c>
      <c r="C50" s="38">
        <v>20</v>
      </c>
      <c r="D50" s="38"/>
      <c r="E50" s="65">
        <v>52</v>
      </c>
      <c r="F50" s="49"/>
    </row>
    <row r="51" spans="1:22" ht="25" customHeight="1">
      <c r="A51" s="15">
        <v>41</v>
      </c>
      <c r="B51" s="37">
        <v>171516100053</v>
      </c>
      <c r="C51" s="38">
        <v>24</v>
      </c>
      <c r="D51" s="38"/>
      <c r="E51" s="65">
        <v>56</v>
      </c>
      <c r="F51" s="49"/>
    </row>
    <row r="52" spans="1:22" ht="25" customHeight="1">
      <c r="A52" s="15">
        <v>42</v>
      </c>
      <c r="B52" s="37">
        <v>171516100054</v>
      </c>
      <c r="C52" s="54">
        <v>20</v>
      </c>
      <c r="D52" s="54"/>
      <c r="E52" s="65">
        <v>52</v>
      </c>
      <c r="F52" s="55"/>
      <c r="G52" s="5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</row>
    <row r="53" spans="1:22" ht="25" customHeight="1">
      <c r="A53" s="15">
        <v>43</v>
      </c>
      <c r="B53" s="37">
        <v>171516100055</v>
      </c>
      <c r="C53" s="54">
        <v>24</v>
      </c>
      <c r="D53" s="54"/>
      <c r="E53" s="65">
        <v>56</v>
      </c>
      <c r="F53" s="55"/>
      <c r="G53" s="5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</row>
    <row r="54" spans="1:22" ht="25" customHeight="1">
      <c r="A54" s="15">
        <v>44</v>
      </c>
      <c r="B54" s="37">
        <v>171516100056</v>
      </c>
      <c r="C54" s="38">
        <v>22</v>
      </c>
      <c r="D54" s="38"/>
      <c r="E54" s="65">
        <v>54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</row>
    <row r="55" spans="1:22" ht="25" customHeight="1">
      <c r="A55" s="15">
        <v>45</v>
      </c>
      <c r="B55" s="37">
        <v>171516100057</v>
      </c>
      <c r="C55" s="38">
        <v>26</v>
      </c>
      <c r="D55" s="38"/>
      <c r="E55" s="65">
        <v>60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</row>
    <row r="56" spans="1:22" ht="25" customHeight="1">
      <c r="A56" s="15">
        <v>46</v>
      </c>
      <c r="B56" s="37">
        <v>171516100058</v>
      </c>
      <c r="C56" s="38">
        <v>24</v>
      </c>
      <c r="D56" s="38"/>
      <c r="E56" s="65">
        <v>56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</row>
    <row r="57" spans="1:22" ht="25" customHeight="1">
      <c r="A57" s="15">
        <v>47</v>
      </c>
      <c r="B57" s="37">
        <v>171516100059</v>
      </c>
      <c r="C57" s="38">
        <v>24</v>
      </c>
      <c r="D57" s="38"/>
      <c r="E57" s="65">
        <v>56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</row>
    <row r="58" spans="1:22" ht="25" customHeight="1">
      <c r="A58" s="15">
        <v>48</v>
      </c>
      <c r="B58" s="37">
        <v>171516100060</v>
      </c>
      <c r="C58" s="38">
        <v>26</v>
      </c>
      <c r="D58" s="38"/>
      <c r="E58" s="65">
        <v>58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</row>
    <row r="59" spans="1:22" ht="25" customHeight="1">
      <c r="A59" s="15">
        <v>49</v>
      </c>
      <c r="B59" s="37">
        <v>171516100061</v>
      </c>
      <c r="C59" s="38">
        <v>26</v>
      </c>
      <c r="D59" s="38"/>
      <c r="E59" s="65">
        <v>66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</row>
    <row r="60" spans="1:22" ht="25" customHeight="1">
      <c r="A60" s="15">
        <v>50</v>
      </c>
      <c r="B60" s="37">
        <v>171516100062</v>
      </c>
      <c r="C60" s="38">
        <v>20</v>
      </c>
      <c r="D60" s="38"/>
      <c r="E60" s="65">
        <v>52</v>
      </c>
      <c r="F60" s="49"/>
      <c r="G60" s="5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</row>
    <row r="61" spans="1:22" ht="25" customHeight="1">
      <c r="A61" s="15">
        <v>51</v>
      </c>
      <c r="B61" s="37">
        <v>171516100064</v>
      </c>
      <c r="C61" s="38">
        <v>22</v>
      </c>
      <c r="D61" s="38"/>
      <c r="E61" s="65">
        <v>54</v>
      </c>
      <c r="F61" s="49"/>
      <c r="G61" s="56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</row>
    <row r="62" spans="1:22" ht="25" customHeight="1">
      <c r="A62" s="15">
        <v>52</v>
      </c>
      <c r="B62" s="37">
        <v>171516100066</v>
      </c>
      <c r="C62" s="38">
        <v>24</v>
      </c>
      <c r="D62" s="38"/>
      <c r="E62" s="65">
        <v>56</v>
      </c>
      <c r="F62" s="49"/>
      <c r="G62" s="5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</row>
    <row r="63" spans="1:22" ht="25" customHeight="1">
      <c r="A63" s="15">
        <v>53</v>
      </c>
      <c r="B63" s="37">
        <v>171516100067</v>
      </c>
      <c r="C63" s="38">
        <v>26</v>
      </c>
      <c r="D63" s="38"/>
      <c r="E63" s="65">
        <v>66</v>
      </c>
      <c r="F63" s="49"/>
    </row>
    <row r="64" spans="1:22" ht="25" customHeight="1">
      <c r="A64" s="15">
        <v>54</v>
      </c>
      <c r="B64" s="37">
        <v>171516100068</v>
      </c>
      <c r="C64" s="38">
        <v>20</v>
      </c>
      <c r="D64" s="38"/>
      <c r="E64" s="65">
        <v>52</v>
      </c>
      <c r="F64" s="49"/>
    </row>
    <row r="65" spans="1:9" ht="25" customHeight="1">
      <c r="A65" s="15">
        <v>55</v>
      </c>
      <c r="B65" s="37">
        <v>171516100069</v>
      </c>
      <c r="C65" s="38">
        <v>26</v>
      </c>
      <c r="D65" s="38"/>
      <c r="E65" s="65">
        <v>60</v>
      </c>
      <c r="F65" s="49"/>
    </row>
    <row r="66" spans="1:9" ht="25" customHeight="1">
      <c r="A66" s="15">
        <v>56</v>
      </c>
      <c r="B66" s="37">
        <v>171516100070</v>
      </c>
      <c r="C66" s="38">
        <v>24</v>
      </c>
      <c r="D66" s="38"/>
      <c r="E66" s="65">
        <v>60</v>
      </c>
      <c r="F66" s="49"/>
    </row>
    <row r="67" spans="1:9" ht="25" customHeight="1">
      <c r="A67" s="15">
        <v>57</v>
      </c>
      <c r="B67" s="37">
        <v>171516100071</v>
      </c>
      <c r="C67" s="38">
        <v>22</v>
      </c>
      <c r="D67" s="38"/>
      <c r="E67" s="65">
        <v>54</v>
      </c>
      <c r="F67" s="49"/>
    </row>
    <row r="68" spans="1:9" ht="25" customHeight="1">
      <c r="A68" s="15">
        <v>58</v>
      </c>
      <c r="B68" s="37">
        <v>171516100072</v>
      </c>
      <c r="C68" s="38">
        <v>20</v>
      </c>
      <c r="D68" s="38"/>
      <c r="E68" s="65">
        <v>52</v>
      </c>
      <c r="F68" s="49"/>
    </row>
    <row r="69" spans="1:9" ht="25" customHeight="1">
      <c r="A69" s="15">
        <v>59</v>
      </c>
      <c r="B69" s="37">
        <v>171516100073</v>
      </c>
      <c r="C69" s="38">
        <v>24</v>
      </c>
      <c r="D69" s="38"/>
      <c r="E69" s="65">
        <v>56</v>
      </c>
      <c r="F69" s="49"/>
    </row>
    <row r="70" spans="1:9" ht="25" customHeight="1">
      <c r="A70" s="15">
        <v>60</v>
      </c>
      <c r="B70" s="37">
        <v>171516100074</v>
      </c>
      <c r="C70" s="38">
        <v>26</v>
      </c>
      <c r="D70" s="38"/>
      <c r="E70" s="65">
        <v>64</v>
      </c>
      <c r="F70" s="49"/>
    </row>
    <row r="71" spans="1:9" ht="25" customHeight="1">
      <c r="B71" s="37"/>
      <c r="C71" s="38"/>
      <c r="D71" s="38"/>
      <c r="E71" s="38"/>
      <c r="F71" s="49"/>
    </row>
    <row r="72" spans="1:9" ht="25" customHeight="1">
      <c r="B72" s="37"/>
      <c r="C72" s="38"/>
      <c r="D72" s="38"/>
      <c r="E72" s="38"/>
      <c r="F72" s="49"/>
    </row>
    <row r="73" spans="1:9" ht="25" customHeight="1">
      <c r="B73" s="37"/>
      <c r="C73" s="38"/>
      <c r="D73" s="38"/>
      <c r="E73" s="38"/>
      <c r="F73" s="49"/>
    </row>
    <row r="74" spans="1:9" ht="25" customHeight="1">
      <c r="B74" s="37"/>
      <c r="C74" s="38"/>
      <c r="D74" s="38"/>
      <c r="E74" s="38"/>
      <c r="F74" s="49"/>
    </row>
    <row r="75" spans="1:9" ht="25" customHeight="1">
      <c r="B75" s="37"/>
      <c r="C75" s="38"/>
      <c r="D75" s="38"/>
      <c r="E75" s="38"/>
      <c r="F75" s="49"/>
    </row>
    <row r="76" spans="1:9" ht="25" customHeight="1">
      <c r="B76" s="37"/>
      <c r="C76" s="38"/>
      <c r="D76" s="38"/>
      <c r="E76" s="38"/>
      <c r="F76" s="49"/>
    </row>
    <row r="77" spans="1:9" ht="25" customHeight="1">
      <c r="B77" s="37"/>
      <c r="C77" s="38"/>
      <c r="D77" s="38"/>
      <c r="E77" s="38"/>
      <c r="F77" s="49"/>
    </row>
    <row r="78" spans="1:9" ht="25" customHeight="1">
      <c r="B78" s="37"/>
      <c r="C78" s="38"/>
      <c r="D78" s="38"/>
      <c r="E78" s="38"/>
      <c r="F78" s="49"/>
    </row>
    <row r="79" spans="1:9" ht="25" customHeight="1">
      <c r="B79" s="37"/>
      <c r="C79" s="38"/>
      <c r="D79" s="38"/>
      <c r="E79" s="38"/>
      <c r="F79" s="49"/>
      <c r="G79" s="58"/>
    </row>
    <row r="80" spans="1:9" ht="25" customHeight="1">
      <c r="B80" s="37"/>
      <c r="C80" s="54"/>
      <c r="D80" s="54"/>
      <c r="E80" s="54"/>
      <c r="F80" s="55"/>
      <c r="G80" s="58"/>
      <c r="H80"/>
      <c r="I80"/>
    </row>
    <row r="81" spans="1:23" ht="25" customHeight="1">
      <c r="B81" s="37"/>
      <c r="C81" s="54"/>
      <c r="D81" s="54"/>
      <c r="E81" s="54"/>
      <c r="F81" s="55"/>
      <c r="G81" s="58"/>
      <c r="H81"/>
      <c r="I81"/>
    </row>
    <row r="82" spans="1:23" ht="25" customHeight="1">
      <c r="B82" s="37"/>
      <c r="C82" s="38"/>
      <c r="D82" s="38"/>
      <c r="E82" s="38"/>
      <c r="F82" s="49"/>
      <c r="G82" s="58"/>
      <c r="H82"/>
      <c r="I82"/>
    </row>
    <row r="83" spans="1:23">
      <c r="A83" s="58"/>
      <c r="B83" s="58"/>
      <c r="C83" s="58"/>
      <c r="D83" s="58"/>
      <c r="E83" s="58"/>
      <c r="F83" s="58"/>
      <c r="G83" s="58"/>
      <c r="H83"/>
      <c r="I83"/>
    </row>
    <row r="84" spans="1:23" s="67" customFormat="1" ht="15.5">
      <c r="A84" s="58"/>
      <c r="B84" s="58"/>
      <c r="C84" s="66"/>
      <c r="D84" s="66"/>
      <c r="E84" s="66"/>
      <c r="F84" s="66"/>
      <c r="G84" s="58"/>
      <c r="H84"/>
      <c r="I84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5.5">
      <c r="A85" s="58"/>
      <c r="B85" s="58"/>
      <c r="C85" s="58"/>
      <c r="D85" s="58"/>
      <c r="E85" s="58"/>
      <c r="F85" s="58"/>
      <c r="G85" s="58"/>
      <c r="H85"/>
      <c r="I85"/>
      <c r="W85" s="67"/>
    </row>
    <row r="86" spans="1:23" ht="15.5">
      <c r="A86" s="58"/>
      <c r="B86" s="58"/>
      <c r="C86" s="68"/>
      <c r="D86" s="68"/>
      <c r="E86" s="68"/>
      <c r="F86" s="68"/>
      <c r="G86" s="58"/>
      <c r="H86"/>
      <c r="I86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</row>
    <row r="87" spans="1:23">
      <c r="A87" s="58"/>
      <c r="B87" s="58"/>
      <c r="C87" s="58"/>
      <c r="D87" s="58"/>
      <c r="E87" s="58"/>
      <c r="F87" s="58"/>
      <c r="G87" s="58"/>
      <c r="H87"/>
      <c r="I87"/>
    </row>
    <row r="88" spans="1:23">
      <c r="A88" s="58"/>
      <c r="B88" s="58"/>
      <c r="C88" s="58"/>
      <c r="D88" s="58"/>
      <c r="E88" s="58"/>
      <c r="F88" s="58"/>
      <c r="G88" s="58"/>
      <c r="H88"/>
      <c r="I88"/>
    </row>
    <row r="89" spans="1:23">
      <c r="A89" s="58"/>
      <c r="B89" s="58"/>
      <c r="C89" s="58"/>
      <c r="D89" s="58"/>
      <c r="E89" s="58"/>
      <c r="F89" s="58"/>
      <c r="G89" s="58"/>
      <c r="H89"/>
      <c r="I89"/>
    </row>
    <row r="90" spans="1:23">
      <c r="A90" s="58"/>
      <c r="B90" s="58"/>
      <c r="C90" s="58"/>
      <c r="D90" s="58"/>
      <c r="E90" s="58"/>
      <c r="F90" s="58"/>
      <c r="G90" s="58"/>
      <c r="H90"/>
      <c r="I90"/>
    </row>
    <row r="91" spans="1:23" s="67" customFormat="1" ht="15.5">
      <c r="A91" s="58"/>
      <c r="B91" s="58"/>
      <c r="C91" s="58"/>
      <c r="D91" s="58"/>
      <c r="E91" s="58"/>
      <c r="F91" s="58"/>
      <c r="G91" s="58"/>
      <c r="H91"/>
      <c r="I91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5.5">
      <c r="A92" s="58"/>
      <c r="B92" s="58"/>
      <c r="C92" s="58"/>
      <c r="D92" s="58"/>
      <c r="E92" s="58"/>
      <c r="F92" s="58"/>
      <c r="G92" s="58"/>
      <c r="H92"/>
      <c r="I92"/>
      <c r="W92" s="67"/>
    </row>
    <row r="93" spans="1:23" ht="15.5">
      <c r="A93" s="58"/>
      <c r="B93" s="58"/>
      <c r="C93" s="58"/>
      <c r="D93" s="58"/>
      <c r="E93" s="58"/>
      <c r="F93" s="58"/>
      <c r="G93" s="58"/>
      <c r="H93"/>
      <c r="I93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</row>
    <row r="94" spans="1:23">
      <c r="A94" s="58"/>
      <c r="B94" s="58"/>
      <c r="C94" s="58"/>
      <c r="D94" s="58"/>
      <c r="E94" s="58"/>
      <c r="F94" s="58"/>
      <c r="G94" s="58"/>
      <c r="H94"/>
      <c r="I94"/>
    </row>
    <row r="95" spans="1:23">
      <c r="A95" s="58"/>
      <c r="B95" s="58"/>
      <c r="C95" s="58"/>
      <c r="D95" s="58"/>
      <c r="E95" s="58"/>
      <c r="F95" s="58"/>
      <c r="G95" s="58"/>
      <c r="H95"/>
      <c r="I95"/>
    </row>
    <row r="96" spans="1:23">
      <c r="A96" s="58"/>
      <c r="B96" s="58"/>
      <c r="C96" s="58"/>
      <c r="D96" s="58"/>
      <c r="E96" s="58"/>
      <c r="F96" s="58"/>
      <c r="G96" s="58"/>
      <c r="H96"/>
      <c r="I96"/>
    </row>
    <row r="97" spans="1:23">
      <c r="A97" s="58"/>
      <c r="B97" s="58"/>
      <c r="C97" s="58"/>
      <c r="D97" s="58"/>
      <c r="E97" s="58"/>
      <c r="F97" s="58"/>
      <c r="G97" s="58"/>
      <c r="H97"/>
      <c r="I97"/>
    </row>
    <row r="98" spans="1:23">
      <c r="A98" s="58"/>
      <c r="B98" s="58"/>
      <c r="C98" s="58"/>
      <c r="D98" s="58"/>
      <c r="E98" s="58"/>
      <c r="F98" s="58"/>
      <c r="G98" s="58"/>
      <c r="H98"/>
      <c r="I98"/>
    </row>
    <row r="99" spans="1:23" s="67" customFormat="1" ht="15.5">
      <c r="A99" s="58"/>
      <c r="B99" s="58"/>
      <c r="C99" s="58"/>
      <c r="D99" s="58"/>
      <c r="E99" s="58"/>
      <c r="F99" s="58"/>
      <c r="G99" s="58"/>
      <c r="H99"/>
      <c r="I99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5.5">
      <c r="A100" s="58"/>
      <c r="B100" s="58"/>
      <c r="C100" s="58"/>
      <c r="D100" s="58"/>
      <c r="E100" s="58"/>
      <c r="F100" s="58"/>
      <c r="G100" s="58"/>
      <c r="H100"/>
      <c r="I100"/>
      <c r="W100" s="67"/>
    </row>
    <row r="101" spans="1:23" ht="15.5">
      <c r="A101" s="58"/>
      <c r="B101" s="58"/>
      <c r="C101" s="58"/>
      <c r="D101" s="58"/>
      <c r="E101" s="58"/>
      <c r="F101" s="58"/>
      <c r="G101" s="58"/>
      <c r="H101"/>
      <c r="I101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</row>
    <row r="102" spans="1:23">
      <c r="A102" s="58"/>
      <c r="B102" s="58"/>
      <c r="C102" s="58"/>
      <c r="D102" s="58"/>
      <c r="E102" s="58"/>
      <c r="F102" s="58"/>
      <c r="G102" s="58"/>
      <c r="H102"/>
      <c r="I102"/>
    </row>
    <row r="103" spans="1:23">
      <c r="G103" s="58"/>
      <c r="H103"/>
      <c r="I103"/>
    </row>
    <row r="104" spans="1:23">
      <c r="H104"/>
      <c r="I104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honeticPr fontId="1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4"/>
  <sheetViews>
    <sheetView topLeftCell="E14" workbookViewId="0">
      <selection activeCell="H17" sqref="H17:V17"/>
    </sheetView>
  </sheetViews>
  <sheetFormatPr defaultColWidth="5.81640625" defaultRowHeight="14.5"/>
  <cols>
    <col min="1" max="1" width="12.6328125" style="15" customWidth="1"/>
    <col min="2" max="2" width="20.81640625" style="15" customWidth="1"/>
    <col min="3" max="4" width="17.1796875" style="15" customWidth="1"/>
    <col min="5" max="6" width="25.81640625" style="15" customWidth="1"/>
    <col min="7" max="7" width="26.36328125" style="15" customWidth="1"/>
    <col min="8" max="8" width="16.453125" style="2" customWidth="1"/>
    <col min="9" max="9" width="14.453125" style="2" customWidth="1"/>
    <col min="10" max="10" width="9.453125" style="2" customWidth="1"/>
    <col min="11" max="11" width="16.6328125" style="2" customWidth="1"/>
    <col min="12" max="12" width="12.453125" style="2" customWidth="1"/>
    <col min="13" max="13" width="9.54296875" style="2" customWidth="1"/>
    <col min="14" max="14" width="15.54296875" style="2" customWidth="1"/>
    <col min="15" max="246" width="8.81640625" style="2" customWidth="1"/>
    <col min="247" max="247" width="24.6328125" style="2" customWidth="1"/>
    <col min="248" max="248" width="6" style="2" bestFit="1" customWidth="1"/>
    <col min="249" max="256" width="5.81640625" style="2"/>
    <col min="257" max="257" width="12.6328125" style="2" customWidth="1"/>
    <col min="258" max="258" width="20.81640625" style="2" customWidth="1"/>
    <col min="259" max="260" width="17.1796875" style="2" customWidth="1"/>
    <col min="261" max="262" width="25.81640625" style="2" customWidth="1"/>
    <col min="263" max="263" width="26.36328125" style="2" customWidth="1"/>
    <col min="264" max="264" width="16.453125" style="2" customWidth="1"/>
    <col min="265" max="265" width="14.453125" style="2" customWidth="1"/>
    <col min="266" max="266" width="9.453125" style="2" customWidth="1"/>
    <col min="267" max="267" width="16.6328125" style="2" customWidth="1"/>
    <col min="268" max="268" width="12.453125" style="2" customWidth="1"/>
    <col min="269" max="269" width="9.54296875" style="2" customWidth="1"/>
    <col min="270" max="270" width="15.54296875" style="2" customWidth="1"/>
    <col min="271" max="502" width="8.81640625" style="2" customWidth="1"/>
    <col min="503" max="503" width="24.6328125" style="2" customWidth="1"/>
    <col min="504" max="504" width="6" style="2" bestFit="1" customWidth="1"/>
    <col min="505" max="512" width="5.81640625" style="2"/>
    <col min="513" max="513" width="12.6328125" style="2" customWidth="1"/>
    <col min="514" max="514" width="20.81640625" style="2" customWidth="1"/>
    <col min="515" max="516" width="17.1796875" style="2" customWidth="1"/>
    <col min="517" max="518" width="25.81640625" style="2" customWidth="1"/>
    <col min="519" max="519" width="26.36328125" style="2" customWidth="1"/>
    <col min="520" max="520" width="16.453125" style="2" customWidth="1"/>
    <col min="521" max="521" width="14.453125" style="2" customWidth="1"/>
    <col min="522" max="522" width="9.453125" style="2" customWidth="1"/>
    <col min="523" max="523" width="16.6328125" style="2" customWidth="1"/>
    <col min="524" max="524" width="12.453125" style="2" customWidth="1"/>
    <col min="525" max="525" width="9.54296875" style="2" customWidth="1"/>
    <col min="526" max="526" width="15.54296875" style="2" customWidth="1"/>
    <col min="527" max="758" width="8.81640625" style="2" customWidth="1"/>
    <col min="759" max="759" width="24.6328125" style="2" customWidth="1"/>
    <col min="760" max="760" width="6" style="2" bestFit="1" customWidth="1"/>
    <col min="761" max="768" width="5.81640625" style="2"/>
    <col min="769" max="769" width="12.6328125" style="2" customWidth="1"/>
    <col min="770" max="770" width="20.81640625" style="2" customWidth="1"/>
    <col min="771" max="772" width="17.1796875" style="2" customWidth="1"/>
    <col min="773" max="774" width="25.81640625" style="2" customWidth="1"/>
    <col min="775" max="775" width="26.36328125" style="2" customWidth="1"/>
    <col min="776" max="776" width="16.453125" style="2" customWidth="1"/>
    <col min="777" max="777" width="14.453125" style="2" customWidth="1"/>
    <col min="778" max="778" width="9.453125" style="2" customWidth="1"/>
    <col min="779" max="779" width="16.6328125" style="2" customWidth="1"/>
    <col min="780" max="780" width="12.453125" style="2" customWidth="1"/>
    <col min="781" max="781" width="9.54296875" style="2" customWidth="1"/>
    <col min="782" max="782" width="15.54296875" style="2" customWidth="1"/>
    <col min="783" max="1014" width="8.81640625" style="2" customWidth="1"/>
    <col min="1015" max="1015" width="24.6328125" style="2" customWidth="1"/>
    <col min="1016" max="1016" width="6" style="2" bestFit="1" customWidth="1"/>
    <col min="1017" max="1024" width="5.81640625" style="2"/>
    <col min="1025" max="1025" width="12.6328125" style="2" customWidth="1"/>
    <col min="1026" max="1026" width="20.81640625" style="2" customWidth="1"/>
    <col min="1027" max="1028" width="17.1796875" style="2" customWidth="1"/>
    <col min="1029" max="1030" width="25.81640625" style="2" customWidth="1"/>
    <col min="1031" max="1031" width="26.36328125" style="2" customWidth="1"/>
    <col min="1032" max="1032" width="16.453125" style="2" customWidth="1"/>
    <col min="1033" max="1033" width="14.453125" style="2" customWidth="1"/>
    <col min="1034" max="1034" width="9.453125" style="2" customWidth="1"/>
    <col min="1035" max="1035" width="16.6328125" style="2" customWidth="1"/>
    <col min="1036" max="1036" width="12.453125" style="2" customWidth="1"/>
    <col min="1037" max="1037" width="9.54296875" style="2" customWidth="1"/>
    <col min="1038" max="1038" width="15.54296875" style="2" customWidth="1"/>
    <col min="1039" max="1270" width="8.81640625" style="2" customWidth="1"/>
    <col min="1271" max="1271" width="24.6328125" style="2" customWidth="1"/>
    <col min="1272" max="1272" width="6" style="2" bestFit="1" customWidth="1"/>
    <col min="1273" max="1280" width="5.81640625" style="2"/>
    <col min="1281" max="1281" width="12.6328125" style="2" customWidth="1"/>
    <col min="1282" max="1282" width="20.81640625" style="2" customWidth="1"/>
    <col min="1283" max="1284" width="17.1796875" style="2" customWidth="1"/>
    <col min="1285" max="1286" width="25.81640625" style="2" customWidth="1"/>
    <col min="1287" max="1287" width="26.36328125" style="2" customWidth="1"/>
    <col min="1288" max="1288" width="16.453125" style="2" customWidth="1"/>
    <col min="1289" max="1289" width="14.453125" style="2" customWidth="1"/>
    <col min="1290" max="1290" width="9.453125" style="2" customWidth="1"/>
    <col min="1291" max="1291" width="16.6328125" style="2" customWidth="1"/>
    <col min="1292" max="1292" width="12.453125" style="2" customWidth="1"/>
    <col min="1293" max="1293" width="9.54296875" style="2" customWidth="1"/>
    <col min="1294" max="1294" width="15.54296875" style="2" customWidth="1"/>
    <col min="1295" max="1526" width="8.81640625" style="2" customWidth="1"/>
    <col min="1527" max="1527" width="24.6328125" style="2" customWidth="1"/>
    <col min="1528" max="1528" width="6" style="2" bestFit="1" customWidth="1"/>
    <col min="1529" max="1536" width="5.81640625" style="2"/>
    <col min="1537" max="1537" width="12.6328125" style="2" customWidth="1"/>
    <col min="1538" max="1538" width="20.81640625" style="2" customWidth="1"/>
    <col min="1539" max="1540" width="17.1796875" style="2" customWidth="1"/>
    <col min="1541" max="1542" width="25.81640625" style="2" customWidth="1"/>
    <col min="1543" max="1543" width="26.36328125" style="2" customWidth="1"/>
    <col min="1544" max="1544" width="16.453125" style="2" customWidth="1"/>
    <col min="1545" max="1545" width="14.453125" style="2" customWidth="1"/>
    <col min="1546" max="1546" width="9.453125" style="2" customWidth="1"/>
    <col min="1547" max="1547" width="16.6328125" style="2" customWidth="1"/>
    <col min="1548" max="1548" width="12.453125" style="2" customWidth="1"/>
    <col min="1549" max="1549" width="9.54296875" style="2" customWidth="1"/>
    <col min="1550" max="1550" width="15.54296875" style="2" customWidth="1"/>
    <col min="1551" max="1782" width="8.81640625" style="2" customWidth="1"/>
    <col min="1783" max="1783" width="24.6328125" style="2" customWidth="1"/>
    <col min="1784" max="1784" width="6" style="2" bestFit="1" customWidth="1"/>
    <col min="1785" max="1792" width="5.81640625" style="2"/>
    <col min="1793" max="1793" width="12.6328125" style="2" customWidth="1"/>
    <col min="1794" max="1794" width="20.81640625" style="2" customWidth="1"/>
    <col min="1795" max="1796" width="17.1796875" style="2" customWidth="1"/>
    <col min="1797" max="1798" width="25.81640625" style="2" customWidth="1"/>
    <col min="1799" max="1799" width="26.36328125" style="2" customWidth="1"/>
    <col min="1800" max="1800" width="16.453125" style="2" customWidth="1"/>
    <col min="1801" max="1801" width="14.453125" style="2" customWidth="1"/>
    <col min="1802" max="1802" width="9.453125" style="2" customWidth="1"/>
    <col min="1803" max="1803" width="16.6328125" style="2" customWidth="1"/>
    <col min="1804" max="1804" width="12.453125" style="2" customWidth="1"/>
    <col min="1805" max="1805" width="9.54296875" style="2" customWidth="1"/>
    <col min="1806" max="1806" width="15.54296875" style="2" customWidth="1"/>
    <col min="1807" max="2038" width="8.81640625" style="2" customWidth="1"/>
    <col min="2039" max="2039" width="24.6328125" style="2" customWidth="1"/>
    <col min="2040" max="2040" width="6" style="2" bestFit="1" customWidth="1"/>
    <col min="2041" max="2048" width="5.81640625" style="2"/>
    <col min="2049" max="2049" width="12.6328125" style="2" customWidth="1"/>
    <col min="2050" max="2050" width="20.81640625" style="2" customWidth="1"/>
    <col min="2051" max="2052" width="17.1796875" style="2" customWidth="1"/>
    <col min="2053" max="2054" width="25.81640625" style="2" customWidth="1"/>
    <col min="2055" max="2055" width="26.36328125" style="2" customWidth="1"/>
    <col min="2056" max="2056" width="16.453125" style="2" customWidth="1"/>
    <col min="2057" max="2057" width="14.453125" style="2" customWidth="1"/>
    <col min="2058" max="2058" width="9.453125" style="2" customWidth="1"/>
    <col min="2059" max="2059" width="16.6328125" style="2" customWidth="1"/>
    <col min="2060" max="2060" width="12.453125" style="2" customWidth="1"/>
    <col min="2061" max="2061" width="9.54296875" style="2" customWidth="1"/>
    <col min="2062" max="2062" width="15.54296875" style="2" customWidth="1"/>
    <col min="2063" max="2294" width="8.81640625" style="2" customWidth="1"/>
    <col min="2295" max="2295" width="24.6328125" style="2" customWidth="1"/>
    <col min="2296" max="2296" width="6" style="2" bestFit="1" customWidth="1"/>
    <col min="2297" max="2304" width="5.81640625" style="2"/>
    <col min="2305" max="2305" width="12.6328125" style="2" customWidth="1"/>
    <col min="2306" max="2306" width="20.81640625" style="2" customWidth="1"/>
    <col min="2307" max="2308" width="17.1796875" style="2" customWidth="1"/>
    <col min="2309" max="2310" width="25.81640625" style="2" customWidth="1"/>
    <col min="2311" max="2311" width="26.36328125" style="2" customWidth="1"/>
    <col min="2312" max="2312" width="16.453125" style="2" customWidth="1"/>
    <col min="2313" max="2313" width="14.453125" style="2" customWidth="1"/>
    <col min="2314" max="2314" width="9.453125" style="2" customWidth="1"/>
    <col min="2315" max="2315" width="16.6328125" style="2" customWidth="1"/>
    <col min="2316" max="2316" width="12.453125" style="2" customWidth="1"/>
    <col min="2317" max="2317" width="9.54296875" style="2" customWidth="1"/>
    <col min="2318" max="2318" width="15.54296875" style="2" customWidth="1"/>
    <col min="2319" max="2550" width="8.81640625" style="2" customWidth="1"/>
    <col min="2551" max="2551" width="24.6328125" style="2" customWidth="1"/>
    <col min="2552" max="2552" width="6" style="2" bestFit="1" customWidth="1"/>
    <col min="2553" max="2560" width="5.81640625" style="2"/>
    <col min="2561" max="2561" width="12.6328125" style="2" customWidth="1"/>
    <col min="2562" max="2562" width="20.81640625" style="2" customWidth="1"/>
    <col min="2563" max="2564" width="17.1796875" style="2" customWidth="1"/>
    <col min="2565" max="2566" width="25.81640625" style="2" customWidth="1"/>
    <col min="2567" max="2567" width="26.36328125" style="2" customWidth="1"/>
    <col min="2568" max="2568" width="16.453125" style="2" customWidth="1"/>
    <col min="2569" max="2569" width="14.453125" style="2" customWidth="1"/>
    <col min="2570" max="2570" width="9.453125" style="2" customWidth="1"/>
    <col min="2571" max="2571" width="16.6328125" style="2" customWidth="1"/>
    <col min="2572" max="2572" width="12.453125" style="2" customWidth="1"/>
    <col min="2573" max="2573" width="9.54296875" style="2" customWidth="1"/>
    <col min="2574" max="2574" width="15.54296875" style="2" customWidth="1"/>
    <col min="2575" max="2806" width="8.81640625" style="2" customWidth="1"/>
    <col min="2807" max="2807" width="24.6328125" style="2" customWidth="1"/>
    <col min="2808" max="2808" width="6" style="2" bestFit="1" customWidth="1"/>
    <col min="2809" max="2816" width="5.81640625" style="2"/>
    <col min="2817" max="2817" width="12.6328125" style="2" customWidth="1"/>
    <col min="2818" max="2818" width="20.81640625" style="2" customWidth="1"/>
    <col min="2819" max="2820" width="17.1796875" style="2" customWidth="1"/>
    <col min="2821" max="2822" width="25.81640625" style="2" customWidth="1"/>
    <col min="2823" max="2823" width="26.36328125" style="2" customWidth="1"/>
    <col min="2824" max="2824" width="16.453125" style="2" customWidth="1"/>
    <col min="2825" max="2825" width="14.453125" style="2" customWidth="1"/>
    <col min="2826" max="2826" width="9.453125" style="2" customWidth="1"/>
    <col min="2827" max="2827" width="16.6328125" style="2" customWidth="1"/>
    <col min="2828" max="2828" width="12.453125" style="2" customWidth="1"/>
    <col min="2829" max="2829" width="9.54296875" style="2" customWidth="1"/>
    <col min="2830" max="2830" width="15.54296875" style="2" customWidth="1"/>
    <col min="2831" max="3062" width="8.81640625" style="2" customWidth="1"/>
    <col min="3063" max="3063" width="24.6328125" style="2" customWidth="1"/>
    <col min="3064" max="3064" width="6" style="2" bestFit="1" customWidth="1"/>
    <col min="3065" max="3072" width="5.81640625" style="2"/>
    <col min="3073" max="3073" width="12.6328125" style="2" customWidth="1"/>
    <col min="3074" max="3074" width="20.81640625" style="2" customWidth="1"/>
    <col min="3075" max="3076" width="17.1796875" style="2" customWidth="1"/>
    <col min="3077" max="3078" width="25.81640625" style="2" customWidth="1"/>
    <col min="3079" max="3079" width="26.36328125" style="2" customWidth="1"/>
    <col min="3080" max="3080" width="16.453125" style="2" customWidth="1"/>
    <col min="3081" max="3081" width="14.453125" style="2" customWidth="1"/>
    <col min="3082" max="3082" width="9.453125" style="2" customWidth="1"/>
    <col min="3083" max="3083" width="16.6328125" style="2" customWidth="1"/>
    <col min="3084" max="3084" width="12.453125" style="2" customWidth="1"/>
    <col min="3085" max="3085" width="9.54296875" style="2" customWidth="1"/>
    <col min="3086" max="3086" width="15.54296875" style="2" customWidth="1"/>
    <col min="3087" max="3318" width="8.81640625" style="2" customWidth="1"/>
    <col min="3319" max="3319" width="24.6328125" style="2" customWidth="1"/>
    <col min="3320" max="3320" width="6" style="2" bestFit="1" customWidth="1"/>
    <col min="3321" max="3328" width="5.81640625" style="2"/>
    <col min="3329" max="3329" width="12.6328125" style="2" customWidth="1"/>
    <col min="3330" max="3330" width="20.81640625" style="2" customWidth="1"/>
    <col min="3331" max="3332" width="17.1796875" style="2" customWidth="1"/>
    <col min="3333" max="3334" width="25.81640625" style="2" customWidth="1"/>
    <col min="3335" max="3335" width="26.36328125" style="2" customWidth="1"/>
    <col min="3336" max="3336" width="16.453125" style="2" customWidth="1"/>
    <col min="3337" max="3337" width="14.453125" style="2" customWidth="1"/>
    <col min="3338" max="3338" width="9.453125" style="2" customWidth="1"/>
    <col min="3339" max="3339" width="16.6328125" style="2" customWidth="1"/>
    <col min="3340" max="3340" width="12.453125" style="2" customWidth="1"/>
    <col min="3341" max="3341" width="9.54296875" style="2" customWidth="1"/>
    <col min="3342" max="3342" width="15.54296875" style="2" customWidth="1"/>
    <col min="3343" max="3574" width="8.81640625" style="2" customWidth="1"/>
    <col min="3575" max="3575" width="24.6328125" style="2" customWidth="1"/>
    <col min="3576" max="3576" width="6" style="2" bestFit="1" customWidth="1"/>
    <col min="3577" max="3584" width="5.81640625" style="2"/>
    <col min="3585" max="3585" width="12.6328125" style="2" customWidth="1"/>
    <col min="3586" max="3586" width="20.81640625" style="2" customWidth="1"/>
    <col min="3587" max="3588" width="17.1796875" style="2" customWidth="1"/>
    <col min="3589" max="3590" width="25.81640625" style="2" customWidth="1"/>
    <col min="3591" max="3591" width="26.36328125" style="2" customWidth="1"/>
    <col min="3592" max="3592" width="16.453125" style="2" customWidth="1"/>
    <col min="3593" max="3593" width="14.453125" style="2" customWidth="1"/>
    <col min="3594" max="3594" width="9.453125" style="2" customWidth="1"/>
    <col min="3595" max="3595" width="16.6328125" style="2" customWidth="1"/>
    <col min="3596" max="3596" width="12.453125" style="2" customWidth="1"/>
    <col min="3597" max="3597" width="9.54296875" style="2" customWidth="1"/>
    <col min="3598" max="3598" width="15.54296875" style="2" customWidth="1"/>
    <col min="3599" max="3830" width="8.81640625" style="2" customWidth="1"/>
    <col min="3831" max="3831" width="24.6328125" style="2" customWidth="1"/>
    <col min="3832" max="3832" width="6" style="2" bestFit="1" customWidth="1"/>
    <col min="3833" max="3840" width="5.81640625" style="2"/>
    <col min="3841" max="3841" width="12.6328125" style="2" customWidth="1"/>
    <col min="3842" max="3842" width="20.81640625" style="2" customWidth="1"/>
    <col min="3843" max="3844" width="17.1796875" style="2" customWidth="1"/>
    <col min="3845" max="3846" width="25.81640625" style="2" customWidth="1"/>
    <col min="3847" max="3847" width="26.36328125" style="2" customWidth="1"/>
    <col min="3848" max="3848" width="16.453125" style="2" customWidth="1"/>
    <col min="3849" max="3849" width="14.453125" style="2" customWidth="1"/>
    <col min="3850" max="3850" width="9.453125" style="2" customWidth="1"/>
    <col min="3851" max="3851" width="16.6328125" style="2" customWidth="1"/>
    <col min="3852" max="3852" width="12.453125" style="2" customWidth="1"/>
    <col min="3853" max="3853" width="9.54296875" style="2" customWidth="1"/>
    <col min="3854" max="3854" width="15.54296875" style="2" customWidth="1"/>
    <col min="3855" max="4086" width="8.81640625" style="2" customWidth="1"/>
    <col min="4087" max="4087" width="24.6328125" style="2" customWidth="1"/>
    <col min="4088" max="4088" width="6" style="2" bestFit="1" customWidth="1"/>
    <col min="4089" max="4096" width="5.81640625" style="2"/>
    <col min="4097" max="4097" width="12.6328125" style="2" customWidth="1"/>
    <col min="4098" max="4098" width="20.81640625" style="2" customWidth="1"/>
    <col min="4099" max="4100" width="17.1796875" style="2" customWidth="1"/>
    <col min="4101" max="4102" width="25.81640625" style="2" customWidth="1"/>
    <col min="4103" max="4103" width="26.36328125" style="2" customWidth="1"/>
    <col min="4104" max="4104" width="16.453125" style="2" customWidth="1"/>
    <col min="4105" max="4105" width="14.453125" style="2" customWidth="1"/>
    <col min="4106" max="4106" width="9.453125" style="2" customWidth="1"/>
    <col min="4107" max="4107" width="16.6328125" style="2" customWidth="1"/>
    <col min="4108" max="4108" width="12.453125" style="2" customWidth="1"/>
    <col min="4109" max="4109" width="9.54296875" style="2" customWidth="1"/>
    <col min="4110" max="4110" width="15.54296875" style="2" customWidth="1"/>
    <col min="4111" max="4342" width="8.81640625" style="2" customWidth="1"/>
    <col min="4343" max="4343" width="24.6328125" style="2" customWidth="1"/>
    <col min="4344" max="4344" width="6" style="2" bestFit="1" customWidth="1"/>
    <col min="4345" max="4352" width="5.81640625" style="2"/>
    <col min="4353" max="4353" width="12.6328125" style="2" customWidth="1"/>
    <col min="4354" max="4354" width="20.81640625" style="2" customWidth="1"/>
    <col min="4355" max="4356" width="17.1796875" style="2" customWidth="1"/>
    <col min="4357" max="4358" width="25.81640625" style="2" customWidth="1"/>
    <col min="4359" max="4359" width="26.36328125" style="2" customWidth="1"/>
    <col min="4360" max="4360" width="16.453125" style="2" customWidth="1"/>
    <col min="4361" max="4361" width="14.453125" style="2" customWidth="1"/>
    <col min="4362" max="4362" width="9.453125" style="2" customWidth="1"/>
    <col min="4363" max="4363" width="16.6328125" style="2" customWidth="1"/>
    <col min="4364" max="4364" width="12.453125" style="2" customWidth="1"/>
    <col min="4365" max="4365" width="9.54296875" style="2" customWidth="1"/>
    <col min="4366" max="4366" width="15.54296875" style="2" customWidth="1"/>
    <col min="4367" max="4598" width="8.81640625" style="2" customWidth="1"/>
    <col min="4599" max="4599" width="24.6328125" style="2" customWidth="1"/>
    <col min="4600" max="4600" width="6" style="2" bestFit="1" customWidth="1"/>
    <col min="4601" max="4608" width="5.81640625" style="2"/>
    <col min="4609" max="4609" width="12.6328125" style="2" customWidth="1"/>
    <col min="4610" max="4610" width="20.81640625" style="2" customWidth="1"/>
    <col min="4611" max="4612" width="17.1796875" style="2" customWidth="1"/>
    <col min="4613" max="4614" width="25.81640625" style="2" customWidth="1"/>
    <col min="4615" max="4615" width="26.36328125" style="2" customWidth="1"/>
    <col min="4616" max="4616" width="16.453125" style="2" customWidth="1"/>
    <col min="4617" max="4617" width="14.453125" style="2" customWidth="1"/>
    <col min="4618" max="4618" width="9.453125" style="2" customWidth="1"/>
    <col min="4619" max="4619" width="16.6328125" style="2" customWidth="1"/>
    <col min="4620" max="4620" width="12.453125" style="2" customWidth="1"/>
    <col min="4621" max="4621" width="9.54296875" style="2" customWidth="1"/>
    <col min="4622" max="4622" width="15.54296875" style="2" customWidth="1"/>
    <col min="4623" max="4854" width="8.81640625" style="2" customWidth="1"/>
    <col min="4855" max="4855" width="24.6328125" style="2" customWidth="1"/>
    <col min="4856" max="4856" width="6" style="2" bestFit="1" customWidth="1"/>
    <col min="4857" max="4864" width="5.81640625" style="2"/>
    <col min="4865" max="4865" width="12.6328125" style="2" customWidth="1"/>
    <col min="4866" max="4866" width="20.81640625" style="2" customWidth="1"/>
    <col min="4867" max="4868" width="17.1796875" style="2" customWidth="1"/>
    <col min="4869" max="4870" width="25.81640625" style="2" customWidth="1"/>
    <col min="4871" max="4871" width="26.36328125" style="2" customWidth="1"/>
    <col min="4872" max="4872" width="16.453125" style="2" customWidth="1"/>
    <col min="4873" max="4873" width="14.453125" style="2" customWidth="1"/>
    <col min="4874" max="4874" width="9.453125" style="2" customWidth="1"/>
    <col min="4875" max="4875" width="16.6328125" style="2" customWidth="1"/>
    <col min="4876" max="4876" width="12.453125" style="2" customWidth="1"/>
    <col min="4877" max="4877" width="9.54296875" style="2" customWidth="1"/>
    <col min="4878" max="4878" width="15.54296875" style="2" customWidth="1"/>
    <col min="4879" max="5110" width="8.81640625" style="2" customWidth="1"/>
    <col min="5111" max="5111" width="24.6328125" style="2" customWidth="1"/>
    <col min="5112" max="5112" width="6" style="2" bestFit="1" customWidth="1"/>
    <col min="5113" max="5120" width="5.81640625" style="2"/>
    <col min="5121" max="5121" width="12.6328125" style="2" customWidth="1"/>
    <col min="5122" max="5122" width="20.81640625" style="2" customWidth="1"/>
    <col min="5123" max="5124" width="17.1796875" style="2" customWidth="1"/>
    <col min="5125" max="5126" width="25.81640625" style="2" customWidth="1"/>
    <col min="5127" max="5127" width="26.36328125" style="2" customWidth="1"/>
    <col min="5128" max="5128" width="16.453125" style="2" customWidth="1"/>
    <col min="5129" max="5129" width="14.453125" style="2" customWidth="1"/>
    <col min="5130" max="5130" width="9.453125" style="2" customWidth="1"/>
    <col min="5131" max="5131" width="16.6328125" style="2" customWidth="1"/>
    <col min="5132" max="5132" width="12.453125" style="2" customWidth="1"/>
    <col min="5133" max="5133" width="9.54296875" style="2" customWidth="1"/>
    <col min="5134" max="5134" width="15.54296875" style="2" customWidth="1"/>
    <col min="5135" max="5366" width="8.81640625" style="2" customWidth="1"/>
    <col min="5367" max="5367" width="24.6328125" style="2" customWidth="1"/>
    <col min="5368" max="5368" width="6" style="2" bestFit="1" customWidth="1"/>
    <col min="5369" max="5376" width="5.81640625" style="2"/>
    <col min="5377" max="5377" width="12.6328125" style="2" customWidth="1"/>
    <col min="5378" max="5378" width="20.81640625" style="2" customWidth="1"/>
    <col min="5379" max="5380" width="17.1796875" style="2" customWidth="1"/>
    <col min="5381" max="5382" width="25.81640625" style="2" customWidth="1"/>
    <col min="5383" max="5383" width="26.36328125" style="2" customWidth="1"/>
    <col min="5384" max="5384" width="16.453125" style="2" customWidth="1"/>
    <col min="5385" max="5385" width="14.453125" style="2" customWidth="1"/>
    <col min="5386" max="5386" width="9.453125" style="2" customWidth="1"/>
    <col min="5387" max="5387" width="16.6328125" style="2" customWidth="1"/>
    <col min="5388" max="5388" width="12.453125" style="2" customWidth="1"/>
    <col min="5389" max="5389" width="9.54296875" style="2" customWidth="1"/>
    <col min="5390" max="5390" width="15.54296875" style="2" customWidth="1"/>
    <col min="5391" max="5622" width="8.81640625" style="2" customWidth="1"/>
    <col min="5623" max="5623" width="24.6328125" style="2" customWidth="1"/>
    <col min="5624" max="5624" width="6" style="2" bestFit="1" customWidth="1"/>
    <col min="5625" max="5632" width="5.81640625" style="2"/>
    <col min="5633" max="5633" width="12.6328125" style="2" customWidth="1"/>
    <col min="5634" max="5634" width="20.81640625" style="2" customWidth="1"/>
    <col min="5635" max="5636" width="17.1796875" style="2" customWidth="1"/>
    <col min="5637" max="5638" width="25.81640625" style="2" customWidth="1"/>
    <col min="5639" max="5639" width="26.36328125" style="2" customWidth="1"/>
    <col min="5640" max="5640" width="16.453125" style="2" customWidth="1"/>
    <col min="5641" max="5641" width="14.453125" style="2" customWidth="1"/>
    <col min="5642" max="5642" width="9.453125" style="2" customWidth="1"/>
    <col min="5643" max="5643" width="16.6328125" style="2" customWidth="1"/>
    <col min="5644" max="5644" width="12.453125" style="2" customWidth="1"/>
    <col min="5645" max="5645" width="9.54296875" style="2" customWidth="1"/>
    <col min="5646" max="5646" width="15.54296875" style="2" customWidth="1"/>
    <col min="5647" max="5878" width="8.81640625" style="2" customWidth="1"/>
    <col min="5879" max="5879" width="24.6328125" style="2" customWidth="1"/>
    <col min="5880" max="5880" width="6" style="2" bestFit="1" customWidth="1"/>
    <col min="5881" max="5888" width="5.81640625" style="2"/>
    <col min="5889" max="5889" width="12.6328125" style="2" customWidth="1"/>
    <col min="5890" max="5890" width="20.81640625" style="2" customWidth="1"/>
    <col min="5891" max="5892" width="17.1796875" style="2" customWidth="1"/>
    <col min="5893" max="5894" width="25.81640625" style="2" customWidth="1"/>
    <col min="5895" max="5895" width="26.36328125" style="2" customWidth="1"/>
    <col min="5896" max="5896" width="16.453125" style="2" customWidth="1"/>
    <col min="5897" max="5897" width="14.453125" style="2" customWidth="1"/>
    <col min="5898" max="5898" width="9.453125" style="2" customWidth="1"/>
    <col min="5899" max="5899" width="16.6328125" style="2" customWidth="1"/>
    <col min="5900" max="5900" width="12.453125" style="2" customWidth="1"/>
    <col min="5901" max="5901" width="9.54296875" style="2" customWidth="1"/>
    <col min="5902" max="5902" width="15.54296875" style="2" customWidth="1"/>
    <col min="5903" max="6134" width="8.81640625" style="2" customWidth="1"/>
    <col min="6135" max="6135" width="24.6328125" style="2" customWidth="1"/>
    <col min="6136" max="6136" width="6" style="2" bestFit="1" customWidth="1"/>
    <col min="6137" max="6144" width="5.81640625" style="2"/>
    <col min="6145" max="6145" width="12.6328125" style="2" customWidth="1"/>
    <col min="6146" max="6146" width="20.81640625" style="2" customWidth="1"/>
    <col min="6147" max="6148" width="17.1796875" style="2" customWidth="1"/>
    <col min="6149" max="6150" width="25.81640625" style="2" customWidth="1"/>
    <col min="6151" max="6151" width="26.36328125" style="2" customWidth="1"/>
    <col min="6152" max="6152" width="16.453125" style="2" customWidth="1"/>
    <col min="6153" max="6153" width="14.453125" style="2" customWidth="1"/>
    <col min="6154" max="6154" width="9.453125" style="2" customWidth="1"/>
    <col min="6155" max="6155" width="16.6328125" style="2" customWidth="1"/>
    <col min="6156" max="6156" width="12.453125" style="2" customWidth="1"/>
    <col min="6157" max="6157" width="9.54296875" style="2" customWidth="1"/>
    <col min="6158" max="6158" width="15.54296875" style="2" customWidth="1"/>
    <col min="6159" max="6390" width="8.81640625" style="2" customWidth="1"/>
    <col min="6391" max="6391" width="24.6328125" style="2" customWidth="1"/>
    <col min="6392" max="6392" width="6" style="2" bestFit="1" customWidth="1"/>
    <col min="6393" max="6400" width="5.81640625" style="2"/>
    <col min="6401" max="6401" width="12.6328125" style="2" customWidth="1"/>
    <col min="6402" max="6402" width="20.81640625" style="2" customWidth="1"/>
    <col min="6403" max="6404" width="17.1796875" style="2" customWidth="1"/>
    <col min="6405" max="6406" width="25.81640625" style="2" customWidth="1"/>
    <col min="6407" max="6407" width="26.36328125" style="2" customWidth="1"/>
    <col min="6408" max="6408" width="16.453125" style="2" customWidth="1"/>
    <col min="6409" max="6409" width="14.453125" style="2" customWidth="1"/>
    <col min="6410" max="6410" width="9.453125" style="2" customWidth="1"/>
    <col min="6411" max="6411" width="16.6328125" style="2" customWidth="1"/>
    <col min="6412" max="6412" width="12.453125" style="2" customWidth="1"/>
    <col min="6413" max="6413" width="9.54296875" style="2" customWidth="1"/>
    <col min="6414" max="6414" width="15.54296875" style="2" customWidth="1"/>
    <col min="6415" max="6646" width="8.81640625" style="2" customWidth="1"/>
    <col min="6647" max="6647" width="24.6328125" style="2" customWidth="1"/>
    <col min="6648" max="6648" width="6" style="2" bestFit="1" customWidth="1"/>
    <col min="6649" max="6656" width="5.81640625" style="2"/>
    <col min="6657" max="6657" width="12.6328125" style="2" customWidth="1"/>
    <col min="6658" max="6658" width="20.81640625" style="2" customWidth="1"/>
    <col min="6659" max="6660" width="17.1796875" style="2" customWidth="1"/>
    <col min="6661" max="6662" width="25.81640625" style="2" customWidth="1"/>
    <col min="6663" max="6663" width="26.36328125" style="2" customWidth="1"/>
    <col min="6664" max="6664" width="16.453125" style="2" customWidth="1"/>
    <col min="6665" max="6665" width="14.453125" style="2" customWidth="1"/>
    <col min="6666" max="6666" width="9.453125" style="2" customWidth="1"/>
    <col min="6667" max="6667" width="16.6328125" style="2" customWidth="1"/>
    <col min="6668" max="6668" width="12.453125" style="2" customWidth="1"/>
    <col min="6669" max="6669" width="9.54296875" style="2" customWidth="1"/>
    <col min="6670" max="6670" width="15.54296875" style="2" customWidth="1"/>
    <col min="6671" max="6902" width="8.81640625" style="2" customWidth="1"/>
    <col min="6903" max="6903" width="24.6328125" style="2" customWidth="1"/>
    <col min="6904" max="6904" width="6" style="2" bestFit="1" customWidth="1"/>
    <col min="6905" max="6912" width="5.81640625" style="2"/>
    <col min="6913" max="6913" width="12.6328125" style="2" customWidth="1"/>
    <col min="6914" max="6914" width="20.81640625" style="2" customWidth="1"/>
    <col min="6915" max="6916" width="17.1796875" style="2" customWidth="1"/>
    <col min="6917" max="6918" width="25.81640625" style="2" customWidth="1"/>
    <col min="6919" max="6919" width="26.36328125" style="2" customWidth="1"/>
    <col min="6920" max="6920" width="16.453125" style="2" customWidth="1"/>
    <col min="6921" max="6921" width="14.453125" style="2" customWidth="1"/>
    <col min="6922" max="6922" width="9.453125" style="2" customWidth="1"/>
    <col min="6923" max="6923" width="16.6328125" style="2" customWidth="1"/>
    <col min="6924" max="6924" width="12.453125" style="2" customWidth="1"/>
    <col min="6925" max="6925" width="9.54296875" style="2" customWidth="1"/>
    <col min="6926" max="6926" width="15.54296875" style="2" customWidth="1"/>
    <col min="6927" max="7158" width="8.81640625" style="2" customWidth="1"/>
    <col min="7159" max="7159" width="24.6328125" style="2" customWidth="1"/>
    <col min="7160" max="7160" width="6" style="2" bestFit="1" customWidth="1"/>
    <col min="7161" max="7168" width="5.81640625" style="2"/>
    <col min="7169" max="7169" width="12.6328125" style="2" customWidth="1"/>
    <col min="7170" max="7170" width="20.81640625" style="2" customWidth="1"/>
    <col min="7171" max="7172" width="17.1796875" style="2" customWidth="1"/>
    <col min="7173" max="7174" width="25.81640625" style="2" customWidth="1"/>
    <col min="7175" max="7175" width="26.36328125" style="2" customWidth="1"/>
    <col min="7176" max="7176" width="16.453125" style="2" customWidth="1"/>
    <col min="7177" max="7177" width="14.453125" style="2" customWidth="1"/>
    <col min="7178" max="7178" width="9.453125" style="2" customWidth="1"/>
    <col min="7179" max="7179" width="16.6328125" style="2" customWidth="1"/>
    <col min="7180" max="7180" width="12.453125" style="2" customWidth="1"/>
    <col min="7181" max="7181" width="9.54296875" style="2" customWidth="1"/>
    <col min="7182" max="7182" width="15.54296875" style="2" customWidth="1"/>
    <col min="7183" max="7414" width="8.81640625" style="2" customWidth="1"/>
    <col min="7415" max="7415" width="24.6328125" style="2" customWidth="1"/>
    <col min="7416" max="7416" width="6" style="2" bestFit="1" customWidth="1"/>
    <col min="7417" max="7424" width="5.81640625" style="2"/>
    <col min="7425" max="7425" width="12.6328125" style="2" customWidth="1"/>
    <col min="7426" max="7426" width="20.81640625" style="2" customWidth="1"/>
    <col min="7427" max="7428" width="17.1796875" style="2" customWidth="1"/>
    <col min="7429" max="7430" width="25.81640625" style="2" customWidth="1"/>
    <col min="7431" max="7431" width="26.36328125" style="2" customWidth="1"/>
    <col min="7432" max="7432" width="16.453125" style="2" customWidth="1"/>
    <col min="7433" max="7433" width="14.453125" style="2" customWidth="1"/>
    <col min="7434" max="7434" width="9.453125" style="2" customWidth="1"/>
    <col min="7435" max="7435" width="16.6328125" style="2" customWidth="1"/>
    <col min="7436" max="7436" width="12.453125" style="2" customWidth="1"/>
    <col min="7437" max="7437" width="9.54296875" style="2" customWidth="1"/>
    <col min="7438" max="7438" width="15.54296875" style="2" customWidth="1"/>
    <col min="7439" max="7670" width="8.81640625" style="2" customWidth="1"/>
    <col min="7671" max="7671" width="24.6328125" style="2" customWidth="1"/>
    <col min="7672" max="7672" width="6" style="2" bestFit="1" customWidth="1"/>
    <col min="7673" max="7680" width="5.81640625" style="2"/>
    <col min="7681" max="7681" width="12.6328125" style="2" customWidth="1"/>
    <col min="7682" max="7682" width="20.81640625" style="2" customWidth="1"/>
    <col min="7683" max="7684" width="17.1796875" style="2" customWidth="1"/>
    <col min="7685" max="7686" width="25.81640625" style="2" customWidth="1"/>
    <col min="7687" max="7687" width="26.36328125" style="2" customWidth="1"/>
    <col min="7688" max="7688" width="16.453125" style="2" customWidth="1"/>
    <col min="7689" max="7689" width="14.453125" style="2" customWidth="1"/>
    <col min="7690" max="7690" width="9.453125" style="2" customWidth="1"/>
    <col min="7691" max="7691" width="16.6328125" style="2" customWidth="1"/>
    <col min="7692" max="7692" width="12.453125" style="2" customWidth="1"/>
    <col min="7693" max="7693" width="9.54296875" style="2" customWidth="1"/>
    <col min="7694" max="7694" width="15.54296875" style="2" customWidth="1"/>
    <col min="7695" max="7926" width="8.81640625" style="2" customWidth="1"/>
    <col min="7927" max="7927" width="24.6328125" style="2" customWidth="1"/>
    <col min="7928" max="7928" width="6" style="2" bestFit="1" customWidth="1"/>
    <col min="7929" max="7936" width="5.81640625" style="2"/>
    <col min="7937" max="7937" width="12.6328125" style="2" customWidth="1"/>
    <col min="7938" max="7938" width="20.81640625" style="2" customWidth="1"/>
    <col min="7939" max="7940" width="17.1796875" style="2" customWidth="1"/>
    <col min="7941" max="7942" width="25.81640625" style="2" customWidth="1"/>
    <col min="7943" max="7943" width="26.36328125" style="2" customWidth="1"/>
    <col min="7944" max="7944" width="16.453125" style="2" customWidth="1"/>
    <col min="7945" max="7945" width="14.453125" style="2" customWidth="1"/>
    <col min="7946" max="7946" width="9.453125" style="2" customWidth="1"/>
    <col min="7947" max="7947" width="16.6328125" style="2" customWidth="1"/>
    <col min="7948" max="7948" width="12.453125" style="2" customWidth="1"/>
    <col min="7949" max="7949" width="9.54296875" style="2" customWidth="1"/>
    <col min="7950" max="7950" width="15.54296875" style="2" customWidth="1"/>
    <col min="7951" max="8182" width="8.81640625" style="2" customWidth="1"/>
    <col min="8183" max="8183" width="24.6328125" style="2" customWidth="1"/>
    <col min="8184" max="8184" width="6" style="2" bestFit="1" customWidth="1"/>
    <col min="8185" max="8192" width="5.81640625" style="2"/>
    <col min="8193" max="8193" width="12.6328125" style="2" customWidth="1"/>
    <col min="8194" max="8194" width="20.81640625" style="2" customWidth="1"/>
    <col min="8195" max="8196" width="17.1796875" style="2" customWidth="1"/>
    <col min="8197" max="8198" width="25.81640625" style="2" customWidth="1"/>
    <col min="8199" max="8199" width="26.36328125" style="2" customWidth="1"/>
    <col min="8200" max="8200" width="16.453125" style="2" customWidth="1"/>
    <col min="8201" max="8201" width="14.453125" style="2" customWidth="1"/>
    <col min="8202" max="8202" width="9.453125" style="2" customWidth="1"/>
    <col min="8203" max="8203" width="16.6328125" style="2" customWidth="1"/>
    <col min="8204" max="8204" width="12.453125" style="2" customWidth="1"/>
    <col min="8205" max="8205" width="9.54296875" style="2" customWidth="1"/>
    <col min="8206" max="8206" width="15.54296875" style="2" customWidth="1"/>
    <col min="8207" max="8438" width="8.81640625" style="2" customWidth="1"/>
    <col min="8439" max="8439" width="24.6328125" style="2" customWidth="1"/>
    <col min="8440" max="8440" width="6" style="2" bestFit="1" customWidth="1"/>
    <col min="8441" max="8448" width="5.81640625" style="2"/>
    <col min="8449" max="8449" width="12.6328125" style="2" customWidth="1"/>
    <col min="8450" max="8450" width="20.81640625" style="2" customWidth="1"/>
    <col min="8451" max="8452" width="17.1796875" style="2" customWidth="1"/>
    <col min="8453" max="8454" width="25.81640625" style="2" customWidth="1"/>
    <col min="8455" max="8455" width="26.36328125" style="2" customWidth="1"/>
    <col min="8456" max="8456" width="16.453125" style="2" customWidth="1"/>
    <col min="8457" max="8457" width="14.453125" style="2" customWidth="1"/>
    <col min="8458" max="8458" width="9.453125" style="2" customWidth="1"/>
    <col min="8459" max="8459" width="16.6328125" style="2" customWidth="1"/>
    <col min="8460" max="8460" width="12.453125" style="2" customWidth="1"/>
    <col min="8461" max="8461" width="9.54296875" style="2" customWidth="1"/>
    <col min="8462" max="8462" width="15.54296875" style="2" customWidth="1"/>
    <col min="8463" max="8694" width="8.81640625" style="2" customWidth="1"/>
    <col min="8695" max="8695" width="24.6328125" style="2" customWidth="1"/>
    <col min="8696" max="8696" width="6" style="2" bestFit="1" customWidth="1"/>
    <col min="8697" max="8704" width="5.81640625" style="2"/>
    <col min="8705" max="8705" width="12.6328125" style="2" customWidth="1"/>
    <col min="8706" max="8706" width="20.81640625" style="2" customWidth="1"/>
    <col min="8707" max="8708" width="17.1796875" style="2" customWidth="1"/>
    <col min="8709" max="8710" width="25.81640625" style="2" customWidth="1"/>
    <col min="8711" max="8711" width="26.36328125" style="2" customWidth="1"/>
    <col min="8712" max="8712" width="16.453125" style="2" customWidth="1"/>
    <col min="8713" max="8713" width="14.453125" style="2" customWidth="1"/>
    <col min="8714" max="8714" width="9.453125" style="2" customWidth="1"/>
    <col min="8715" max="8715" width="16.6328125" style="2" customWidth="1"/>
    <col min="8716" max="8716" width="12.453125" style="2" customWidth="1"/>
    <col min="8717" max="8717" width="9.54296875" style="2" customWidth="1"/>
    <col min="8718" max="8718" width="15.54296875" style="2" customWidth="1"/>
    <col min="8719" max="8950" width="8.81640625" style="2" customWidth="1"/>
    <col min="8951" max="8951" width="24.6328125" style="2" customWidth="1"/>
    <col min="8952" max="8952" width="6" style="2" bestFit="1" customWidth="1"/>
    <col min="8953" max="8960" width="5.81640625" style="2"/>
    <col min="8961" max="8961" width="12.6328125" style="2" customWidth="1"/>
    <col min="8962" max="8962" width="20.81640625" style="2" customWidth="1"/>
    <col min="8963" max="8964" width="17.1796875" style="2" customWidth="1"/>
    <col min="8965" max="8966" width="25.81640625" style="2" customWidth="1"/>
    <col min="8967" max="8967" width="26.36328125" style="2" customWidth="1"/>
    <col min="8968" max="8968" width="16.453125" style="2" customWidth="1"/>
    <col min="8969" max="8969" width="14.453125" style="2" customWidth="1"/>
    <col min="8970" max="8970" width="9.453125" style="2" customWidth="1"/>
    <col min="8971" max="8971" width="16.6328125" style="2" customWidth="1"/>
    <col min="8972" max="8972" width="12.453125" style="2" customWidth="1"/>
    <col min="8973" max="8973" width="9.54296875" style="2" customWidth="1"/>
    <col min="8974" max="8974" width="15.54296875" style="2" customWidth="1"/>
    <col min="8975" max="9206" width="8.81640625" style="2" customWidth="1"/>
    <col min="9207" max="9207" width="24.6328125" style="2" customWidth="1"/>
    <col min="9208" max="9208" width="6" style="2" bestFit="1" customWidth="1"/>
    <col min="9209" max="9216" width="5.81640625" style="2"/>
    <col min="9217" max="9217" width="12.6328125" style="2" customWidth="1"/>
    <col min="9218" max="9218" width="20.81640625" style="2" customWidth="1"/>
    <col min="9219" max="9220" width="17.1796875" style="2" customWidth="1"/>
    <col min="9221" max="9222" width="25.81640625" style="2" customWidth="1"/>
    <col min="9223" max="9223" width="26.36328125" style="2" customWidth="1"/>
    <col min="9224" max="9224" width="16.453125" style="2" customWidth="1"/>
    <col min="9225" max="9225" width="14.453125" style="2" customWidth="1"/>
    <col min="9226" max="9226" width="9.453125" style="2" customWidth="1"/>
    <col min="9227" max="9227" width="16.6328125" style="2" customWidth="1"/>
    <col min="9228" max="9228" width="12.453125" style="2" customWidth="1"/>
    <col min="9229" max="9229" width="9.54296875" style="2" customWidth="1"/>
    <col min="9230" max="9230" width="15.54296875" style="2" customWidth="1"/>
    <col min="9231" max="9462" width="8.81640625" style="2" customWidth="1"/>
    <col min="9463" max="9463" width="24.6328125" style="2" customWidth="1"/>
    <col min="9464" max="9464" width="6" style="2" bestFit="1" customWidth="1"/>
    <col min="9465" max="9472" width="5.81640625" style="2"/>
    <col min="9473" max="9473" width="12.6328125" style="2" customWidth="1"/>
    <col min="9474" max="9474" width="20.81640625" style="2" customWidth="1"/>
    <col min="9475" max="9476" width="17.1796875" style="2" customWidth="1"/>
    <col min="9477" max="9478" width="25.81640625" style="2" customWidth="1"/>
    <col min="9479" max="9479" width="26.36328125" style="2" customWidth="1"/>
    <col min="9480" max="9480" width="16.453125" style="2" customWidth="1"/>
    <col min="9481" max="9481" width="14.453125" style="2" customWidth="1"/>
    <col min="9482" max="9482" width="9.453125" style="2" customWidth="1"/>
    <col min="9483" max="9483" width="16.6328125" style="2" customWidth="1"/>
    <col min="9484" max="9484" width="12.453125" style="2" customWidth="1"/>
    <col min="9485" max="9485" width="9.54296875" style="2" customWidth="1"/>
    <col min="9486" max="9486" width="15.54296875" style="2" customWidth="1"/>
    <col min="9487" max="9718" width="8.81640625" style="2" customWidth="1"/>
    <col min="9719" max="9719" width="24.6328125" style="2" customWidth="1"/>
    <col min="9720" max="9720" width="6" style="2" bestFit="1" customWidth="1"/>
    <col min="9721" max="9728" width="5.81640625" style="2"/>
    <col min="9729" max="9729" width="12.6328125" style="2" customWidth="1"/>
    <col min="9730" max="9730" width="20.81640625" style="2" customWidth="1"/>
    <col min="9731" max="9732" width="17.1796875" style="2" customWidth="1"/>
    <col min="9733" max="9734" width="25.81640625" style="2" customWidth="1"/>
    <col min="9735" max="9735" width="26.36328125" style="2" customWidth="1"/>
    <col min="9736" max="9736" width="16.453125" style="2" customWidth="1"/>
    <col min="9737" max="9737" width="14.453125" style="2" customWidth="1"/>
    <col min="9738" max="9738" width="9.453125" style="2" customWidth="1"/>
    <col min="9739" max="9739" width="16.6328125" style="2" customWidth="1"/>
    <col min="9740" max="9740" width="12.453125" style="2" customWidth="1"/>
    <col min="9741" max="9741" width="9.54296875" style="2" customWidth="1"/>
    <col min="9742" max="9742" width="15.54296875" style="2" customWidth="1"/>
    <col min="9743" max="9974" width="8.81640625" style="2" customWidth="1"/>
    <col min="9975" max="9975" width="24.6328125" style="2" customWidth="1"/>
    <col min="9976" max="9976" width="6" style="2" bestFit="1" customWidth="1"/>
    <col min="9977" max="9984" width="5.81640625" style="2"/>
    <col min="9985" max="9985" width="12.6328125" style="2" customWidth="1"/>
    <col min="9986" max="9986" width="20.81640625" style="2" customWidth="1"/>
    <col min="9987" max="9988" width="17.1796875" style="2" customWidth="1"/>
    <col min="9989" max="9990" width="25.81640625" style="2" customWidth="1"/>
    <col min="9991" max="9991" width="26.36328125" style="2" customWidth="1"/>
    <col min="9992" max="9992" width="16.453125" style="2" customWidth="1"/>
    <col min="9993" max="9993" width="14.453125" style="2" customWidth="1"/>
    <col min="9994" max="9994" width="9.453125" style="2" customWidth="1"/>
    <col min="9995" max="9995" width="16.6328125" style="2" customWidth="1"/>
    <col min="9996" max="9996" width="12.453125" style="2" customWidth="1"/>
    <col min="9997" max="9997" width="9.54296875" style="2" customWidth="1"/>
    <col min="9998" max="9998" width="15.54296875" style="2" customWidth="1"/>
    <col min="9999" max="10230" width="8.81640625" style="2" customWidth="1"/>
    <col min="10231" max="10231" width="24.6328125" style="2" customWidth="1"/>
    <col min="10232" max="10232" width="6" style="2" bestFit="1" customWidth="1"/>
    <col min="10233" max="10240" width="5.81640625" style="2"/>
    <col min="10241" max="10241" width="12.6328125" style="2" customWidth="1"/>
    <col min="10242" max="10242" width="20.81640625" style="2" customWidth="1"/>
    <col min="10243" max="10244" width="17.1796875" style="2" customWidth="1"/>
    <col min="10245" max="10246" width="25.81640625" style="2" customWidth="1"/>
    <col min="10247" max="10247" width="26.36328125" style="2" customWidth="1"/>
    <col min="10248" max="10248" width="16.453125" style="2" customWidth="1"/>
    <col min="10249" max="10249" width="14.453125" style="2" customWidth="1"/>
    <col min="10250" max="10250" width="9.453125" style="2" customWidth="1"/>
    <col min="10251" max="10251" width="16.6328125" style="2" customWidth="1"/>
    <col min="10252" max="10252" width="12.453125" style="2" customWidth="1"/>
    <col min="10253" max="10253" width="9.54296875" style="2" customWidth="1"/>
    <col min="10254" max="10254" width="15.54296875" style="2" customWidth="1"/>
    <col min="10255" max="10486" width="8.81640625" style="2" customWidth="1"/>
    <col min="10487" max="10487" width="24.6328125" style="2" customWidth="1"/>
    <col min="10488" max="10488" width="6" style="2" bestFit="1" customWidth="1"/>
    <col min="10489" max="10496" width="5.81640625" style="2"/>
    <col min="10497" max="10497" width="12.6328125" style="2" customWidth="1"/>
    <col min="10498" max="10498" width="20.81640625" style="2" customWidth="1"/>
    <col min="10499" max="10500" width="17.1796875" style="2" customWidth="1"/>
    <col min="10501" max="10502" width="25.81640625" style="2" customWidth="1"/>
    <col min="10503" max="10503" width="26.36328125" style="2" customWidth="1"/>
    <col min="10504" max="10504" width="16.453125" style="2" customWidth="1"/>
    <col min="10505" max="10505" width="14.453125" style="2" customWidth="1"/>
    <col min="10506" max="10506" width="9.453125" style="2" customWidth="1"/>
    <col min="10507" max="10507" width="16.6328125" style="2" customWidth="1"/>
    <col min="10508" max="10508" width="12.453125" style="2" customWidth="1"/>
    <col min="10509" max="10509" width="9.54296875" style="2" customWidth="1"/>
    <col min="10510" max="10510" width="15.54296875" style="2" customWidth="1"/>
    <col min="10511" max="10742" width="8.81640625" style="2" customWidth="1"/>
    <col min="10743" max="10743" width="24.6328125" style="2" customWidth="1"/>
    <col min="10744" max="10744" width="6" style="2" bestFit="1" customWidth="1"/>
    <col min="10745" max="10752" width="5.81640625" style="2"/>
    <col min="10753" max="10753" width="12.6328125" style="2" customWidth="1"/>
    <col min="10754" max="10754" width="20.81640625" style="2" customWidth="1"/>
    <col min="10755" max="10756" width="17.1796875" style="2" customWidth="1"/>
    <col min="10757" max="10758" width="25.81640625" style="2" customWidth="1"/>
    <col min="10759" max="10759" width="26.36328125" style="2" customWidth="1"/>
    <col min="10760" max="10760" width="16.453125" style="2" customWidth="1"/>
    <col min="10761" max="10761" width="14.453125" style="2" customWidth="1"/>
    <col min="10762" max="10762" width="9.453125" style="2" customWidth="1"/>
    <col min="10763" max="10763" width="16.6328125" style="2" customWidth="1"/>
    <col min="10764" max="10764" width="12.453125" style="2" customWidth="1"/>
    <col min="10765" max="10765" width="9.54296875" style="2" customWidth="1"/>
    <col min="10766" max="10766" width="15.54296875" style="2" customWidth="1"/>
    <col min="10767" max="10998" width="8.81640625" style="2" customWidth="1"/>
    <col min="10999" max="10999" width="24.6328125" style="2" customWidth="1"/>
    <col min="11000" max="11000" width="6" style="2" bestFit="1" customWidth="1"/>
    <col min="11001" max="11008" width="5.81640625" style="2"/>
    <col min="11009" max="11009" width="12.6328125" style="2" customWidth="1"/>
    <col min="11010" max="11010" width="20.81640625" style="2" customWidth="1"/>
    <col min="11011" max="11012" width="17.1796875" style="2" customWidth="1"/>
    <col min="11013" max="11014" width="25.81640625" style="2" customWidth="1"/>
    <col min="11015" max="11015" width="26.36328125" style="2" customWidth="1"/>
    <col min="11016" max="11016" width="16.453125" style="2" customWidth="1"/>
    <col min="11017" max="11017" width="14.453125" style="2" customWidth="1"/>
    <col min="11018" max="11018" width="9.453125" style="2" customWidth="1"/>
    <col min="11019" max="11019" width="16.6328125" style="2" customWidth="1"/>
    <col min="11020" max="11020" width="12.453125" style="2" customWidth="1"/>
    <col min="11021" max="11021" width="9.54296875" style="2" customWidth="1"/>
    <col min="11022" max="11022" width="15.54296875" style="2" customWidth="1"/>
    <col min="11023" max="11254" width="8.81640625" style="2" customWidth="1"/>
    <col min="11255" max="11255" width="24.6328125" style="2" customWidth="1"/>
    <col min="11256" max="11256" width="6" style="2" bestFit="1" customWidth="1"/>
    <col min="11257" max="11264" width="5.81640625" style="2"/>
    <col min="11265" max="11265" width="12.6328125" style="2" customWidth="1"/>
    <col min="11266" max="11266" width="20.81640625" style="2" customWidth="1"/>
    <col min="11267" max="11268" width="17.1796875" style="2" customWidth="1"/>
    <col min="11269" max="11270" width="25.81640625" style="2" customWidth="1"/>
    <col min="11271" max="11271" width="26.36328125" style="2" customWidth="1"/>
    <col min="11272" max="11272" width="16.453125" style="2" customWidth="1"/>
    <col min="11273" max="11273" width="14.453125" style="2" customWidth="1"/>
    <col min="11274" max="11274" width="9.453125" style="2" customWidth="1"/>
    <col min="11275" max="11275" width="16.6328125" style="2" customWidth="1"/>
    <col min="11276" max="11276" width="12.453125" style="2" customWidth="1"/>
    <col min="11277" max="11277" width="9.54296875" style="2" customWidth="1"/>
    <col min="11278" max="11278" width="15.54296875" style="2" customWidth="1"/>
    <col min="11279" max="11510" width="8.81640625" style="2" customWidth="1"/>
    <col min="11511" max="11511" width="24.6328125" style="2" customWidth="1"/>
    <col min="11512" max="11512" width="6" style="2" bestFit="1" customWidth="1"/>
    <col min="11513" max="11520" width="5.81640625" style="2"/>
    <col min="11521" max="11521" width="12.6328125" style="2" customWidth="1"/>
    <col min="11522" max="11522" width="20.81640625" style="2" customWidth="1"/>
    <col min="11523" max="11524" width="17.1796875" style="2" customWidth="1"/>
    <col min="11525" max="11526" width="25.81640625" style="2" customWidth="1"/>
    <col min="11527" max="11527" width="26.36328125" style="2" customWidth="1"/>
    <col min="11528" max="11528" width="16.453125" style="2" customWidth="1"/>
    <col min="11529" max="11529" width="14.453125" style="2" customWidth="1"/>
    <col min="11530" max="11530" width="9.453125" style="2" customWidth="1"/>
    <col min="11531" max="11531" width="16.6328125" style="2" customWidth="1"/>
    <col min="11532" max="11532" width="12.453125" style="2" customWidth="1"/>
    <col min="11533" max="11533" width="9.54296875" style="2" customWidth="1"/>
    <col min="11534" max="11534" width="15.54296875" style="2" customWidth="1"/>
    <col min="11535" max="11766" width="8.81640625" style="2" customWidth="1"/>
    <col min="11767" max="11767" width="24.6328125" style="2" customWidth="1"/>
    <col min="11768" max="11768" width="6" style="2" bestFit="1" customWidth="1"/>
    <col min="11769" max="11776" width="5.81640625" style="2"/>
    <col min="11777" max="11777" width="12.6328125" style="2" customWidth="1"/>
    <col min="11778" max="11778" width="20.81640625" style="2" customWidth="1"/>
    <col min="11779" max="11780" width="17.1796875" style="2" customWidth="1"/>
    <col min="11781" max="11782" width="25.81640625" style="2" customWidth="1"/>
    <col min="11783" max="11783" width="26.36328125" style="2" customWidth="1"/>
    <col min="11784" max="11784" width="16.453125" style="2" customWidth="1"/>
    <col min="11785" max="11785" width="14.453125" style="2" customWidth="1"/>
    <col min="11786" max="11786" width="9.453125" style="2" customWidth="1"/>
    <col min="11787" max="11787" width="16.6328125" style="2" customWidth="1"/>
    <col min="11788" max="11788" width="12.453125" style="2" customWidth="1"/>
    <col min="11789" max="11789" width="9.54296875" style="2" customWidth="1"/>
    <col min="11790" max="11790" width="15.54296875" style="2" customWidth="1"/>
    <col min="11791" max="12022" width="8.81640625" style="2" customWidth="1"/>
    <col min="12023" max="12023" width="24.6328125" style="2" customWidth="1"/>
    <col min="12024" max="12024" width="6" style="2" bestFit="1" customWidth="1"/>
    <col min="12025" max="12032" width="5.81640625" style="2"/>
    <col min="12033" max="12033" width="12.6328125" style="2" customWidth="1"/>
    <col min="12034" max="12034" width="20.81640625" style="2" customWidth="1"/>
    <col min="12035" max="12036" width="17.1796875" style="2" customWidth="1"/>
    <col min="12037" max="12038" width="25.81640625" style="2" customWidth="1"/>
    <col min="12039" max="12039" width="26.36328125" style="2" customWidth="1"/>
    <col min="12040" max="12040" width="16.453125" style="2" customWidth="1"/>
    <col min="12041" max="12041" width="14.453125" style="2" customWidth="1"/>
    <col min="12042" max="12042" width="9.453125" style="2" customWidth="1"/>
    <col min="12043" max="12043" width="16.6328125" style="2" customWidth="1"/>
    <col min="12044" max="12044" width="12.453125" style="2" customWidth="1"/>
    <col min="12045" max="12045" width="9.54296875" style="2" customWidth="1"/>
    <col min="12046" max="12046" width="15.54296875" style="2" customWidth="1"/>
    <col min="12047" max="12278" width="8.81640625" style="2" customWidth="1"/>
    <col min="12279" max="12279" width="24.6328125" style="2" customWidth="1"/>
    <col min="12280" max="12280" width="6" style="2" bestFit="1" customWidth="1"/>
    <col min="12281" max="12288" width="5.81640625" style="2"/>
    <col min="12289" max="12289" width="12.6328125" style="2" customWidth="1"/>
    <col min="12290" max="12290" width="20.81640625" style="2" customWidth="1"/>
    <col min="12291" max="12292" width="17.1796875" style="2" customWidth="1"/>
    <col min="12293" max="12294" width="25.81640625" style="2" customWidth="1"/>
    <col min="12295" max="12295" width="26.36328125" style="2" customWidth="1"/>
    <col min="12296" max="12296" width="16.453125" style="2" customWidth="1"/>
    <col min="12297" max="12297" width="14.453125" style="2" customWidth="1"/>
    <col min="12298" max="12298" width="9.453125" style="2" customWidth="1"/>
    <col min="12299" max="12299" width="16.6328125" style="2" customWidth="1"/>
    <col min="12300" max="12300" width="12.453125" style="2" customWidth="1"/>
    <col min="12301" max="12301" width="9.54296875" style="2" customWidth="1"/>
    <col min="12302" max="12302" width="15.54296875" style="2" customWidth="1"/>
    <col min="12303" max="12534" width="8.81640625" style="2" customWidth="1"/>
    <col min="12535" max="12535" width="24.6328125" style="2" customWidth="1"/>
    <col min="12536" max="12536" width="6" style="2" bestFit="1" customWidth="1"/>
    <col min="12537" max="12544" width="5.81640625" style="2"/>
    <col min="12545" max="12545" width="12.6328125" style="2" customWidth="1"/>
    <col min="12546" max="12546" width="20.81640625" style="2" customWidth="1"/>
    <col min="12547" max="12548" width="17.1796875" style="2" customWidth="1"/>
    <col min="12549" max="12550" width="25.81640625" style="2" customWidth="1"/>
    <col min="12551" max="12551" width="26.36328125" style="2" customWidth="1"/>
    <col min="12552" max="12552" width="16.453125" style="2" customWidth="1"/>
    <col min="12553" max="12553" width="14.453125" style="2" customWidth="1"/>
    <col min="12554" max="12554" width="9.453125" style="2" customWidth="1"/>
    <col min="12555" max="12555" width="16.6328125" style="2" customWidth="1"/>
    <col min="12556" max="12556" width="12.453125" style="2" customWidth="1"/>
    <col min="12557" max="12557" width="9.54296875" style="2" customWidth="1"/>
    <col min="12558" max="12558" width="15.54296875" style="2" customWidth="1"/>
    <col min="12559" max="12790" width="8.81640625" style="2" customWidth="1"/>
    <col min="12791" max="12791" width="24.6328125" style="2" customWidth="1"/>
    <col min="12792" max="12792" width="6" style="2" bestFit="1" customWidth="1"/>
    <col min="12793" max="12800" width="5.81640625" style="2"/>
    <col min="12801" max="12801" width="12.6328125" style="2" customWidth="1"/>
    <col min="12802" max="12802" width="20.81640625" style="2" customWidth="1"/>
    <col min="12803" max="12804" width="17.1796875" style="2" customWidth="1"/>
    <col min="12805" max="12806" width="25.81640625" style="2" customWidth="1"/>
    <col min="12807" max="12807" width="26.36328125" style="2" customWidth="1"/>
    <col min="12808" max="12808" width="16.453125" style="2" customWidth="1"/>
    <col min="12809" max="12809" width="14.453125" style="2" customWidth="1"/>
    <col min="12810" max="12810" width="9.453125" style="2" customWidth="1"/>
    <col min="12811" max="12811" width="16.6328125" style="2" customWidth="1"/>
    <col min="12812" max="12812" width="12.453125" style="2" customWidth="1"/>
    <col min="12813" max="12813" width="9.54296875" style="2" customWidth="1"/>
    <col min="12814" max="12814" width="15.54296875" style="2" customWidth="1"/>
    <col min="12815" max="13046" width="8.81640625" style="2" customWidth="1"/>
    <col min="13047" max="13047" width="24.6328125" style="2" customWidth="1"/>
    <col min="13048" max="13048" width="6" style="2" bestFit="1" customWidth="1"/>
    <col min="13049" max="13056" width="5.81640625" style="2"/>
    <col min="13057" max="13057" width="12.6328125" style="2" customWidth="1"/>
    <col min="13058" max="13058" width="20.81640625" style="2" customWidth="1"/>
    <col min="13059" max="13060" width="17.1796875" style="2" customWidth="1"/>
    <col min="13061" max="13062" width="25.81640625" style="2" customWidth="1"/>
    <col min="13063" max="13063" width="26.36328125" style="2" customWidth="1"/>
    <col min="13064" max="13064" width="16.453125" style="2" customWidth="1"/>
    <col min="13065" max="13065" width="14.453125" style="2" customWidth="1"/>
    <col min="13066" max="13066" width="9.453125" style="2" customWidth="1"/>
    <col min="13067" max="13067" width="16.6328125" style="2" customWidth="1"/>
    <col min="13068" max="13068" width="12.453125" style="2" customWidth="1"/>
    <col min="13069" max="13069" width="9.54296875" style="2" customWidth="1"/>
    <col min="13070" max="13070" width="15.54296875" style="2" customWidth="1"/>
    <col min="13071" max="13302" width="8.81640625" style="2" customWidth="1"/>
    <col min="13303" max="13303" width="24.6328125" style="2" customWidth="1"/>
    <col min="13304" max="13304" width="6" style="2" bestFit="1" customWidth="1"/>
    <col min="13305" max="13312" width="5.81640625" style="2"/>
    <col min="13313" max="13313" width="12.6328125" style="2" customWidth="1"/>
    <col min="13314" max="13314" width="20.81640625" style="2" customWidth="1"/>
    <col min="13315" max="13316" width="17.1796875" style="2" customWidth="1"/>
    <col min="13317" max="13318" width="25.81640625" style="2" customWidth="1"/>
    <col min="13319" max="13319" width="26.36328125" style="2" customWidth="1"/>
    <col min="13320" max="13320" width="16.453125" style="2" customWidth="1"/>
    <col min="13321" max="13321" width="14.453125" style="2" customWidth="1"/>
    <col min="13322" max="13322" width="9.453125" style="2" customWidth="1"/>
    <col min="13323" max="13323" width="16.6328125" style="2" customWidth="1"/>
    <col min="13324" max="13324" width="12.453125" style="2" customWidth="1"/>
    <col min="13325" max="13325" width="9.54296875" style="2" customWidth="1"/>
    <col min="13326" max="13326" width="15.54296875" style="2" customWidth="1"/>
    <col min="13327" max="13558" width="8.81640625" style="2" customWidth="1"/>
    <col min="13559" max="13559" width="24.6328125" style="2" customWidth="1"/>
    <col min="13560" max="13560" width="6" style="2" bestFit="1" customWidth="1"/>
    <col min="13561" max="13568" width="5.81640625" style="2"/>
    <col min="13569" max="13569" width="12.6328125" style="2" customWidth="1"/>
    <col min="13570" max="13570" width="20.81640625" style="2" customWidth="1"/>
    <col min="13571" max="13572" width="17.1796875" style="2" customWidth="1"/>
    <col min="13573" max="13574" width="25.81640625" style="2" customWidth="1"/>
    <col min="13575" max="13575" width="26.36328125" style="2" customWidth="1"/>
    <col min="13576" max="13576" width="16.453125" style="2" customWidth="1"/>
    <col min="13577" max="13577" width="14.453125" style="2" customWidth="1"/>
    <col min="13578" max="13578" width="9.453125" style="2" customWidth="1"/>
    <col min="13579" max="13579" width="16.6328125" style="2" customWidth="1"/>
    <col min="13580" max="13580" width="12.453125" style="2" customWidth="1"/>
    <col min="13581" max="13581" width="9.54296875" style="2" customWidth="1"/>
    <col min="13582" max="13582" width="15.54296875" style="2" customWidth="1"/>
    <col min="13583" max="13814" width="8.81640625" style="2" customWidth="1"/>
    <col min="13815" max="13815" width="24.6328125" style="2" customWidth="1"/>
    <col min="13816" max="13816" width="6" style="2" bestFit="1" customWidth="1"/>
    <col min="13817" max="13824" width="5.81640625" style="2"/>
    <col min="13825" max="13825" width="12.6328125" style="2" customWidth="1"/>
    <col min="13826" max="13826" width="20.81640625" style="2" customWidth="1"/>
    <col min="13827" max="13828" width="17.1796875" style="2" customWidth="1"/>
    <col min="13829" max="13830" width="25.81640625" style="2" customWidth="1"/>
    <col min="13831" max="13831" width="26.36328125" style="2" customWidth="1"/>
    <col min="13832" max="13832" width="16.453125" style="2" customWidth="1"/>
    <col min="13833" max="13833" width="14.453125" style="2" customWidth="1"/>
    <col min="13834" max="13834" width="9.453125" style="2" customWidth="1"/>
    <col min="13835" max="13835" width="16.6328125" style="2" customWidth="1"/>
    <col min="13836" max="13836" width="12.453125" style="2" customWidth="1"/>
    <col min="13837" max="13837" width="9.54296875" style="2" customWidth="1"/>
    <col min="13838" max="13838" width="15.54296875" style="2" customWidth="1"/>
    <col min="13839" max="14070" width="8.81640625" style="2" customWidth="1"/>
    <col min="14071" max="14071" width="24.6328125" style="2" customWidth="1"/>
    <col min="14072" max="14072" width="6" style="2" bestFit="1" customWidth="1"/>
    <col min="14073" max="14080" width="5.81640625" style="2"/>
    <col min="14081" max="14081" width="12.6328125" style="2" customWidth="1"/>
    <col min="14082" max="14082" width="20.81640625" style="2" customWidth="1"/>
    <col min="14083" max="14084" width="17.1796875" style="2" customWidth="1"/>
    <col min="14085" max="14086" width="25.81640625" style="2" customWidth="1"/>
    <col min="14087" max="14087" width="26.36328125" style="2" customWidth="1"/>
    <col min="14088" max="14088" width="16.453125" style="2" customWidth="1"/>
    <col min="14089" max="14089" width="14.453125" style="2" customWidth="1"/>
    <col min="14090" max="14090" width="9.453125" style="2" customWidth="1"/>
    <col min="14091" max="14091" width="16.6328125" style="2" customWidth="1"/>
    <col min="14092" max="14092" width="12.453125" style="2" customWidth="1"/>
    <col min="14093" max="14093" width="9.54296875" style="2" customWidth="1"/>
    <col min="14094" max="14094" width="15.54296875" style="2" customWidth="1"/>
    <col min="14095" max="14326" width="8.81640625" style="2" customWidth="1"/>
    <col min="14327" max="14327" width="24.6328125" style="2" customWidth="1"/>
    <col min="14328" max="14328" width="6" style="2" bestFit="1" customWidth="1"/>
    <col min="14329" max="14336" width="5.81640625" style="2"/>
    <col min="14337" max="14337" width="12.6328125" style="2" customWidth="1"/>
    <col min="14338" max="14338" width="20.81640625" style="2" customWidth="1"/>
    <col min="14339" max="14340" width="17.1796875" style="2" customWidth="1"/>
    <col min="14341" max="14342" width="25.81640625" style="2" customWidth="1"/>
    <col min="14343" max="14343" width="26.36328125" style="2" customWidth="1"/>
    <col min="14344" max="14344" width="16.453125" style="2" customWidth="1"/>
    <col min="14345" max="14345" width="14.453125" style="2" customWidth="1"/>
    <col min="14346" max="14346" width="9.453125" style="2" customWidth="1"/>
    <col min="14347" max="14347" width="16.6328125" style="2" customWidth="1"/>
    <col min="14348" max="14348" width="12.453125" style="2" customWidth="1"/>
    <col min="14349" max="14349" width="9.54296875" style="2" customWidth="1"/>
    <col min="14350" max="14350" width="15.54296875" style="2" customWidth="1"/>
    <col min="14351" max="14582" width="8.81640625" style="2" customWidth="1"/>
    <col min="14583" max="14583" width="24.6328125" style="2" customWidth="1"/>
    <col min="14584" max="14584" width="6" style="2" bestFit="1" customWidth="1"/>
    <col min="14585" max="14592" width="5.81640625" style="2"/>
    <col min="14593" max="14593" width="12.6328125" style="2" customWidth="1"/>
    <col min="14594" max="14594" width="20.81640625" style="2" customWidth="1"/>
    <col min="14595" max="14596" width="17.1796875" style="2" customWidth="1"/>
    <col min="14597" max="14598" width="25.81640625" style="2" customWidth="1"/>
    <col min="14599" max="14599" width="26.36328125" style="2" customWidth="1"/>
    <col min="14600" max="14600" width="16.453125" style="2" customWidth="1"/>
    <col min="14601" max="14601" width="14.453125" style="2" customWidth="1"/>
    <col min="14602" max="14602" width="9.453125" style="2" customWidth="1"/>
    <col min="14603" max="14603" width="16.6328125" style="2" customWidth="1"/>
    <col min="14604" max="14604" width="12.453125" style="2" customWidth="1"/>
    <col min="14605" max="14605" width="9.54296875" style="2" customWidth="1"/>
    <col min="14606" max="14606" width="15.54296875" style="2" customWidth="1"/>
    <col min="14607" max="14838" width="8.81640625" style="2" customWidth="1"/>
    <col min="14839" max="14839" width="24.6328125" style="2" customWidth="1"/>
    <col min="14840" max="14840" width="6" style="2" bestFit="1" customWidth="1"/>
    <col min="14841" max="14848" width="5.81640625" style="2"/>
    <col min="14849" max="14849" width="12.6328125" style="2" customWidth="1"/>
    <col min="14850" max="14850" width="20.81640625" style="2" customWidth="1"/>
    <col min="14851" max="14852" width="17.1796875" style="2" customWidth="1"/>
    <col min="14853" max="14854" width="25.81640625" style="2" customWidth="1"/>
    <col min="14855" max="14855" width="26.36328125" style="2" customWidth="1"/>
    <col min="14856" max="14856" width="16.453125" style="2" customWidth="1"/>
    <col min="14857" max="14857" width="14.453125" style="2" customWidth="1"/>
    <col min="14858" max="14858" width="9.453125" style="2" customWidth="1"/>
    <col min="14859" max="14859" width="16.6328125" style="2" customWidth="1"/>
    <col min="14860" max="14860" width="12.453125" style="2" customWidth="1"/>
    <col min="14861" max="14861" width="9.54296875" style="2" customWidth="1"/>
    <col min="14862" max="14862" width="15.54296875" style="2" customWidth="1"/>
    <col min="14863" max="15094" width="8.81640625" style="2" customWidth="1"/>
    <col min="15095" max="15095" width="24.6328125" style="2" customWidth="1"/>
    <col min="15096" max="15096" width="6" style="2" bestFit="1" customWidth="1"/>
    <col min="15097" max="15104" width="5.81640625" style="2"/>
    <col min="15105" max="15105" width="12.6328125" style="2" customWidth="1"/>
    <col min="15106" max="15106" width="20.81640625" style="2" customWidth="1"/>
    <col min="15107" max="15108" width="17.1796875" style="2" customWidth="1"/>
    <col min="15109" max="15110" width="25.81640625" style="2" customWidth="1"/>
    <col min="15111" max="15111" width="26.36328125" style="2" customWidth="1"/>
    <col min="15112" max="15112" width="16.453125" style="2" customWidth="1"/>
    <col min="15113" max="15113" width="14.453125" style="2" customWidth="1"/>
    <col min="15114" max="15114" width="9.453125" style="2" customWidth="1"/>
    <col min="15115" max="15115" width="16.6328125" style="2" customWidth="1"/>
    <col min="15116" max="15116" width="12.453125" style="2" customWidth="1"/>
    <col min="15117" max="15117" width="9.54296875" style="2" customWidth="1"/>
    <col min="15118" max="15118" width="15.54296875" style="2" customWidth="1"/>
    <col min="15119" max="15350" width="8.81640625" style="2" customWidth="1"/>
    <col min="15351" max="15351" width="24.6328125" style="2" customWidth="1"/>
    <col min="15352" max="15352" width="6" style="2" bestFit="1" customWidth="1"/>
    <col min="15353" max="15360" width="5.81640625" style="2"/>
    <col min="15361" max="15361" width="12.6328125" style="2" customWidth="1"/>
    <col min="15362" max="15362" width="20.81640625" style="2" customWidth="1"/>
    <col min="15363" max="15364" width="17.1796875" style="2" customWidth="1"/>
    <col min="15365" max="15366" width="25.81640625" style="2" customWidth="1"/>
    <col min="15367" max="15367" width="26.36328125" style="2" customWidth="1"/>
    <col min="15368" max="15368" width="16.453125" style="2" customWidth="1"/>
    <col min="15369" max="15369" width="14.453125" style="2" customWidth="1"/>
    <col min="15370" max="15370" width="9.453125" style="2" customWidth="1"/>
    <col min="15371" max="15371" width="16.6328125" style="2" customWidth="1"/>
    <col min="15372" max="15372" width="12.453125" style="2" customWidth="1"/>
    <col min="15373" max="15373" width="9.54296875" style="2" customWidth="1"/>
    <col min="15374" max="15374" width="15.54296875" style="2" customWidth="1"/>
    <col min="15375" max="15606" width="8.81640625" style="2" customWidth="1"/>
    <col min="15607" max="15607" width="24.6328125" style="2" customWidth="1"/>
    <col min="15608" max="15608" width="6" style="2" bestFit="1" customWidth="1"/>
    <col min="15609" max="15616" width="5.81640625" style="2"/>
    <col min="15617" max="15617" width="12.6328125" style="2" customWidth="1"/>
    <col min="15618" max="15618" width="20.81640625" style="2" customWidth="1"/>
    <col min="15619" max="15620" width="17.1796875" style="2" customWidth="1"/>
    <col min="15621" max="15622" width="25.81640625" style="2" customWidth="1"/>
    <col min="15623" max="15623" width="26.36328125" style="2" customWidth="1"/>
    <col min="15624" max="15624" width="16.453125" style="2" customWidth="1"/>
    <col min="15625" max="15625" width="14.453125" style="2" customWidth="1"/>
    <col min="15626" max="15626" width="9.453125" style="2" customWidth="1"/>
    <col min="15627" max="15627" width="16.6328125" style="2" customWidth="1"/>
    <col min="15628" max="15628" width="12.453125" style="2" customWidth="1"/>
    <col min="15629" max="15629" width="9.54296875" style="2" customWidth="1"/>
    <col min="15630" max="15630" width="15.54296875" style="2" customWidth="1"/>
    <col min="15631" max="15862" width="8.81640625" style="2" customWidth="1"/>
    <col min="15863" max="15863" width="24.6328125" style="2" customWidth="1"/>
    <col min="15864" max="15864" width="6" style="2" bestFit="1" customWidth="1"/>
    <col min="15865" max="15872" width="5.81640625" style="2"/>
    <col min="15873" max="15873" width="12.6328125" style="2" customWidth="1"/>
    <col min="15874" max="15874" width="20.81640625" style="2" customWidth="1"/>
    <col min="15875" max="15876" width="17.1796875" style="2" customWidth="1"/>
    <col min="15877" max="15878" width="25.81640625" style="2" customWidth="1"/>
    <col min="15879" max="15879" width="26.36328125" style="2" customWidth="1"/>
    <col min="15880" max="15880" width="16.453125" style="2" customWidth="1"/>
    <col min="15881" max="15881" width="14.453125" style="2" customWidth="1"/>
    <col min="15882" max="15882" width="9.453125" style="2" customWidth="1"/>
    <col min="15883" max="15883" width="16.6328125" style="2" customWidth="1"/>
    <col min="15884" max="15884" width="12.453125" style="2" customWidth="1"/>
    <col min="15885" max="15885" width="9.54296875" style="2" customWidth="1"/>
    <col min="15886" max="15886" width="15.54296875" style="2" customWidth="1"/>
    <col min="15887" max="16118" width="8.81640625" style="2" customWidth="1"/>
    <col min="16119" max="16119" width="24.6328125" style="2" customWidth="1"/>
    <col min="16120" max="16120" width="6" style="2" bestFit="1" customWidth="1"/>
    <col min="16121" max="16128" width="5.81640625" style="2"/>
    <col min="16129" max="16129" width="12.6328125" style="2" customWidth="1"/>
    <col min="16130" max="16130" width="20.81640625" style="2" customWidth="1"/>
    <col min="16131" max="16132" width="17.1796875" style="2" customWidth="1"/>
    <col min="16133" max="16134" width="25.81640625" style="2" customWidth="1"/>
    <col min="16135" max="16135" width="26.36328125" style="2" customWidth="1"/>
    <col min="16136" max="16136" width="16.453125" style="2" customWidth="1"/>
    <col min="16137" max="16137" width="14.453125" style="2" customWidth="1"/>
    <col min="16138" max="16138" width="9.453125" style="2" customWidth="1"/>
    <col min="16139" max="16139" width="16.6328125" style="2" customWidth="1"/>
    <col min="16140" max="16140" width="12.453125" style="2" customWidth="1"/>
    <col min="16141" max="16141" width="9.54296875" style="2" customWidth="1"/>
    <col min="16142" max="16142" width="15.54296875" style="2" customWidth="1"/>
    <col min="16143" max="16374" width="8.81640625" style="2" customWidth="1"/>
    <col min="16375" max="16375" width="24.6328125" style="2" customWidth="1"/>
    <col min="16376" max="16376" width="6" style="2" bestFit="1" customWidth="1"/>
    <col min="16377" max="16384" width="5.81640625" style="2"/>
  </cols>
  <sheetData>
    <row r="1" spans="1:23" ht="20.25" customHeight="1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</row>
    <row r="2" spans="1:23" ht="20" customHeight="1">
      <c r="A2" s="89" t="s">
        <v>1</v>
      </c>
      <c r="B2" s="89"/>
      <c r="C2" s="89"/>
      <c r="D2" s="89"/>
      <c r="E2" s="89"/>
      <c r="F2" s="3"/>
      <c r="G2" s="4" t="s">
        <v>2</v>
      </c>
      <c r="H2" s="5"/>
      <c r="I2" s="6"/>
    </row>
    <row r="3" spans="1:23" ht="44" customHeight="1">
      <c r="A3" s="89" t="s">
        <v>145</v>
      </c>
      <c r="B3" s="89"/>
      <c r="C3" s="89"/>
      <c r="D3" s="89"/>
      <c r="E3" s="89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88" t="s">
        <v>9</v>
      </c>
      <c r="P3" s="88"/>
      <c r="Q3" s="88"/>
      <c r="R3" s="88"/>
      <c r="S3" s="88"/>
      <c r="T3" s="88"/>
      <c r="U3" s="88"/>
      <c r="V3" s="88"/>
      <c r="W3" s="88"/>
    </row>
    <row r="4" spans="1:23" ht="32.5" customHeight="1">
      <c r="A4" s="89" t="s">
        <v>146</v>
      </c>
      <c r="B4" s="89"/>
      <c r="C4" s="89"/>
      <c r="D4" s="89"/>
      <c r="E4" s="89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20.25" customHeight="1">
      <c r="A5" s="11" t="s">
        <v>13</v>
      </c>
      <c r="B5" s="11"/>
      <c r="C5" s="11"/>
      <c r="D5" s="11"/>
      <c r="E5" s="11"/>
      <c r="F5" s="3"/>
      <c r="G5" s="4" t="s">
        <v>14</v>
      </c>
      <c r="H5" s="41">
        <f>(38/60)*100</f>
        <v>63.333333333333329</v>
      </c>
      <c r="I5" s="6"/>
      <c r="K5" s="13" t="s">
        <v>15</v>
      </c>
      <c r="L5" s="13">
        <v>2</v>
      </c>
      <c r="N5" s="14">
        <v>2</v>
      </c>
      <c r="O5" s="88"/>
      <c r="P5" s="88"/>
      <c r="Q5" s="88"/>
      <c r="R5" s="88"/>
      <c r="S5" s="88"/>
      <c r="T5" s="88"/>
      <c r="U5" s="88"/>
      <c r="V5" s="88"/>
      <c r="W5" s="88"/>
    </row>
    <row r="6" spans="1:23" ht="49" customHeight="1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41">
        <f>(38/60)*100</f>
        <v>63.333333333333329</v>
      </c>
      <c r="I6" s="6"/>
      <c r="K6" s="19" t="s">
        <v>20</v>
      </c>
      <c r="L6" s="19">
        <v>1</v>
      </c>
      <c r="N6" s="20">
        <v>1</v>
      </c>
      <c r="O6" s="88"/>
      <c r="P6" s="88"/>
      <c r="Q6" s="88"/>
      <c r="R6" s="88"/>
      <c r="S6" s="88"/>
      <c r="T6" s="88"/>
      <c r="U6" s="88"/>
      <c r="V6" s="88"/>
      <c r="W6" s="88"/>
    </row>
    <row r="7" spans="1:23" ht="42.75" customHeight="1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63.333333333333329</v>
      </c>
      <c r="I7" s="26">
        <v>0.6</v>
      </c>
      <c r="K7" s="27" t="s">
        <v>24</v>
      </c>
      <c r="L7" s="27">
        <v>0</v>
      </c>
      <c r="N7" s="28"/>
      <c r="O7" s="88"/>
      <c r="P7" s="88"/>
      <c r="Q7" s="88"/>
      <c r="R7" s="88"/>
      <c r="S7" s="88"/>
      <c r="T7" s="88"/>
      <c r="U7" s="88"/>
      <c r="V7" s="88"/>
      <c r="W7" s="88"/>
    </row>
    <row r="8" spans="1:23" ht="25" customHeight="1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57</v>
      </c>
      <c r="I8" s="6"/>
    </row>
    <row r="9" spans="1:23" ht="25" customHeight="1">
      <c r="B9" s="21" t="s">
        <v>30</v>
      </c>
      <c r="C9" s="23" t="s">
        <v>140</v>
      </c>
      <c r="D9" s="23"/>
      <c r="E9" s="23" t="s">
        <v>140</v>
      </c>
      <c r="F9" s="29"/>
      <c r="H9" s="30"/>
      <c r="I9" s="30"/>
    </row>
    <row r="10" spans="1:23" ht="25" customHeight="1">
      <c r="B10" s="21" t="s">
        <v>32</v>
      </c>
      <c r="C10" s="23">
        <v>50</v>
      </c>
      <c r="D10" s="31">
        <f>(0.55*50)</f>
        <v>27.500000000000004</v>
      </c>
      <c r="E10" s="32">
        <v>50</v>
      </c>
      <c r="F10" s="33">
        <f>0.55*50</f>
        <v>27.500000000000004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  <c r="U10" s="36" t="s">
        <v>46</v>
      </c>
      <c r="V10" s="36" t="s">
        <v>47</v>
      </c>
    </row>
    <row r="11" spans="1:23" ht="25" customHeight="1">
      <c r="A11" s="15">
        <v>1</v>
      </c>
      <c r="B11" s="37">
        <v>171516100002</v>
      </c>
      <c r="C11" s="38">
        <v>30</v>
      </c>
      <c r="D11" s="38">
        <f>COUNTIF(C11:C82,"&gt;="&amp;D10)</f>
        <v>38</v>
      </c>
      <c r="E11" s="65">
        <v>30</v>
      </c>
      <c r="F11" s="39">
        <f>COUNTIF(E11:E82,"&gt;="&amp;F10)</f>
        <v>38</v>
      </c>
      <c r="G11" s="40" t="s">
        <v>48</v>
      </c>
      <c r="H11" s="4">
        <v>2</v>
      </c>
      <c r="I11" s="4">
        <v>2</v>
      </c>
      <c r="J11" s="6"/>
      <c r="K11" s="6"/>
      <c r="L11" s="6"/>
      <c r="M11" s="6"/>
      <c r="N11" s="4">
        <v>2</v>
      </c>
      <c r="O11" s="6"/>
      <c r="P11" s="4">
        <v>2</v>
      </c>
      <c r="Q11" s="6"/>
      <c r="R11" s="6"/>
      <c r="S11" s="6"/>
      <c r="T11" s="4">
        <v>2</v>
      </c>
      <c r="U11" s="4">
        <v>2</v>
      </c>
      <c r="V11" s="4"/>
    </row>
    <row r="12" spans="1:23" ht="25" customHeight="1">
      <c r="A12" s="15">
        <v>2</v>
      </c>
      <c r="B12" s="37">
        <v>171516100003</v>
      </c>
      <c r="C12" s="38">
        <v>40</v>
      </c>
      <c r="D12" s="41">
        <f>(38/60)*100</f>
        <v>63.333333333333329</v>
      </c>
      <c r="E12" s="65">
        <v>40</v>
      </c>
      <c r="F12" s="42">
        <f>(38/60)*100</f>
        <v>63.333333333333329</v>
      </c>
      <c r="G12" s="40" t="s">
        <v>49</v>
      </c>
      <c r="H12" s="43">
        <v>1</v>
      </c>
      <c r="I12" s="43">
        <v>1</v>
      </c>
      <c r="J12" s="6"/>
      <c r="K12" s="6"/>
      <c r="L12" s="6"/>
      <c r="M12" s="6"/>
      <c r="N12" s="43">
        <v>2</v>
      </c>
      <c r="O12" s="6"/>
      <c r="P12" s="43">
        <v>1</v>
      </c>
      <c r="Q12" s="6"/>
      <c r="R12" s="6"/>
      <c r="S12" s="6"/>
      <c r="T12" s="43">
        <v>1</v>
      </c>
      <c r="U12" s="43">
        <v>1</v>
      </c>
      <c r="V12" s="43"/>
    </row>
    <row r="13" spans="1:23" ht="25" customHeight="1">
      <c r="A13" s="15">
        <v>3</v>
      </c>
      <c r="B13" s="37">
        <v>171516100005</v>
      </c>
      <c r="C13" s="38">
        <v>34</v>
      </c>
      <c r="D13" s="38"/>
      <c r="E13" s="65">
        <v>34</v>
      </c>
      <c r="F13" s="44"/>
      <c r="G13" s="40" t="s">
        <v>50</v>
      </c>
      <c r="H13" s="43">
        <v>1</v>
      </c>
      <c r="I13" s="43">
        <v>1</v>
      </c>
      <c r="J13" s="6"/>
      <c r="K13" s="6"/>
      <c r="L13" s="6"/>
      <c r="M13" s="6"/>
      <c r="N13" s="43">
        <v>2</v>
      </c>
      <c r="O13" s="6"/>
      <c r="P13" s="43">
        <v>1</v>
      </c>
      <c r="Q13" s="6"/>
      <c r="R13" s="6"/>
      <c r="S13" s="6"/>
      <c r="T13" s="43">
        <v>1</v>
      </c>
      <c r="U13" s="43">
        <v>1</v>
      </c>
      <c r="V13" s="43"/>
    </row>
    <row r="14" spans="1:23" ht="35.5" customHeight="1">
      <c r="A14" s="15">
        <v>4</v>
      </c>
      <c r="B14" s="37">
        <v>171516100006</v>
      </c>
      <c r="C14" s="38">
        <v>26</v>
      </c>
      <c r="D14" s="38"/>
      <c r="E14" s="65">
        <v>26</v>
      </c>
      <c r="F14" s="44"/>
      <c r="G14" s="40" t="s">
        <v>51</v>
      </c>
      <c r="H14" s="43">
        <v>1</v>
      </c>
      <c r="I14" s="43">
        <v>1</v>
      </c>
      <c r="J14" s="6"/>
      <c r="K14" s="6"/>
      <c r="L14" s="6"/>
      <c r="M14" s="6"/>
      <c r="N14" s="43">
        <v>1</v>
      </c>
      <c r="O14" s="6"/>
      <c r="P14" s="43">
        <v>1</v>
      </c>
      <c r="Q14" s="6"/>
      <c r="R14" s="6"/>
      <c r="S14" s="6"/>
      <c r="T14" s="43">
        <v>1</v>
      </c>
      <c r="U14" s="43">
        <v>1</v>
      </c>
      <c r="V14" s="43"/>
    </row>
    <row r="15" spans="1:23" ht="38" customHeight="1">
      <c r="A15" s="15">
        <v>5</v>
      </c>
      <c r="B15" s="37">
        <v>171516100007</v>
      </c>
      <c r="C15" s="38">
        <v>26</v>
      </c>
      <c r="D15" s="38"/>
      <c r="E15" s="65">
        <v>26</v>
      </c>
      <c r="F15" s="44"/>
      <c r="G15" s="40" t="s">
        <v>52</v>
      </c>
      <c r="H15" s="43">
        <v>2</v>
      </c>
      <c r="I15" s="43">
        <v>1</v>
      </c>
      <c r="J15" s="6"/>
      <c r="K15" s="6"/>
      <c r="L15" s="6"/>
      <c r="M15" s="6"/>
      <c r="N15" s="43">
        <v>2</v>
      </c>
      <c r="O15" s="6"/>
      <c r="P15" s="43">
        <v>1</v>
      </c>
      <c r="Q15" s="6"/>
      <c r="R15" s="6"/>
      <c r="S15" s="6"/>
      <c r="T15" s="43">
        <v>2</v>
      </c>
      <c r="U15" s="43">
        <v>1</v>
      </c>
      <c r="V15" s="43"/>
    </row>
    <row r="16" spans="1:23" ht="25" customHeight="1">
      <c r="A16" s="15">
        <v>6</v>
      </c>
      <c r="B16" s="37">
        <v>171516100008</v>
      </c>
      <c r="C16" s="38">
        <v>40</v>
      </c>
      <c r="D16" s="38"/>
      <c r="E16" s="65">
        <v>40</v>
      </c>
      <c r="F16" s="44"/>
      <c r="G16" s="45" t="s">
        <v>53</v>
      </c>
      <c r="H16" s="46">
        <f>AVERAGE(H11:H15)</f>
        <v>1.4</v>
      </c>
      <c r="I16" s="46">
        <f t="shared" ref="I16:U16" si="0">AVERAGE(I11:I15)</f>
        <v>1.2</v>
      </c>
      <c r="J16" s="46"/>
      <c r="K16" s="46"/>
      <c r="L16" s="46"/>
      <c r="M16" s="46"/>
      <c r="N16" s="46">
        <f t="shared" si="0"/>
        <v>1.8</v>
      </c>
      <c r="O16" s="46"/>
      <c r="P16" s="46">
        <f t="shared" si="0"/>
        <v>1.2</v>
      </c>
      <c r="Q16" s="46"/>
      <c r="R16" s="46"/>
      <c r="S16" s="46"/>
      <c r="T16" s="46">
        <f t="shared" si="0"/>
        <v>1.4</v>
      </c>
      <c r="U16" s="46">
        <f t="shared" si="0"/>
        <v>1.2</v>
      </c>
      <c r="V16" s="46"/>
    </row>
    <row r="17" spans="1:22" ht="41" customHeight="1">
      <c r="A17" s="15">
        <v>7</v>
      </c>
      <c r="B17" s="37">
        <v>171516100009</v>
      </c>
      <c r="C17" s="38">
        <v>28</v>
      </c>
      <c r="D17" s="38"/>
      <c r="E17" s="65">
        <v>28</v>
      </c>
      <c r="F17" s="38"/>
      <c r="G17" s="47" t="s">
        <v>54</v>
      </c>
      <c r="H17" s="48">
        <f>(63.33*H16)/100</f>
        <v>0.88661999999999996</v>
      </c>
      <c r="I17" s="48">
        <f t="shared" ref="I17:U17" si="1">(63.33*I16)/100</f>
        <v>0.75995999999999997</v>
      </c>
      <c r="J17" s="48"/>
      <c r="K17" s="48"/>
      <c r="L17" s="48"/>
      <c r="M17" s="48"/>
      <c r="N17" s="48">
        <f t="shared" si="1"/>
        <v>1.13994</v>
      </c>
      <c r="O17" s="48"/>
      <c r="P17" s="48">
        <f t="shared" si="1"/>
        <v>0.75995999999999997</v>
      </c>
      <c r="Q17" s="48"/>
      <c r="R17" s="48"/>
      <c r="S17" s="48"/>
      <c r="T17" s="48">
        <f t="shared" si="1"/>
        <v>0.88661999999999996</v>
      </c>
      <c r="U17" s="48">
        <f t="shared" si="1"/>
        <v>0.75995999999999997</v>
      </c>
      <c r="V17" s="48"/>
    </row>
    <row r="18" spans="1:22" ht="25" customHeight="1">
      <c r="A18" s="15">
        <v>8</v>
      </c>
      <c r="B18" s="37">
        <v>171516100010</v>
      </c>
      <c r="C18" s="38">
        <v>28</v>
      </c>
      <c r="D18" s="38"/>
      <c r="E18" s="65">
        <v>28</v>
      </c>
      <c r="F18" s="49"/>
    </row>
    <row r="19" spans="1:22" ht="25" customHeight="1">
      <c r="A19" s="15">
        <v>9</v>
      </c>
      <c r="B19" s="37">
        <v>171516100011</v>
      </c>
      <c r="C19" s="38">
        <v>26</v>
      </c>
      <c r="D19" s="38"/>
      <c r="E19" s="65">
        <v>26</v>
      </c>
      <c r="F19" s="49"/>
    </row>
    <row r="20" spans="1:22" ht="25" customHeight="1">
      <c r="A20" s="15">
        <v>10</v>
      </c>
      <c r="B20" s="37">
        <v>171516100012</v>
      </c>
      <c r="C20" s="38">
        <v>28</v>
      </c>
      <c r="D20" s="38"/>
      <c r="E20" s="65">
        <v>28</v>
      </c>
      <c r="F20" s="49"/>
      <c r="J20" s="30"/>
      <c r="K20" s="30"/>
    </row>
    <row r="21" spans="1:22" ht="31.5" customHeight="1">
      <c r="A21" s="15">
        <v>11</v>
      </c>
      <c r="B21" s="37">
        <v>171516100013</v>
      </c>
      <c r="C21" s="38">
        <v>26</v>
      </c>
      <c r="D21" s="38"/>
      <c r="E21" s="65">
        <v>26</v>
      </c>
      <c r="F21" s="49"/>
      <c r="H21" s="51"/>
      <c r="I21" s="90"/>
      <c r="J21" s="90"/>
      <c r="M21" s="30"/>
      <c r="N21" s="30"/>
      <c r="O21" s="30"/>
      <c r="P21" s="30"/>
      <c r="Q21" s="30"/>
    </row>
    <row r="22" spans="1:22" ht="25" customHeight="1">
      <c r="A22" s="15">
        <v>12</v>
      </c>
      <c r="B22" s="37">
        <v>171516100014</v>
      </c>
      <c r="C22" s="38">
        <v>26</v>
      </c>
      <c r="D22" s="38"/>
      <c r="E22" s="65">
        <v>26</v>
      </c>
      <c r="F22" s="49"/>
      <c r="H22" s="52"/>
      <c r="I22" s="53"/>
      <c r="J22" s="53"/>
      <c r="M22" s="30"/>
      <c r="N22" s="30"/>
      <c r="O22" s="30"/>
      <c r="P22" s="30"/>
      <c r="Q22" s="30"/>
    </row>
    <row r="23" spans="1:22" ht="25" customHeight="1">
      <c r="A23" s="15">
        <v>13</v>
      </c>
      <c r="B23" s="37">
        <v>171516100017</v>
      </c>
      <c r="C23" s="38">
        <v>44</v>
      </c>
      <c r="D23" s="38"/>
      <c r="E23" s="65">
        <v>44</v>
      </c>
      <c r="F23" s="49"/>
      <c r="H23" s="15"/>
      <c r="N23" s="30"/>
      <c r="O23" s="30"/>
      <c r="P23" s="30"/>
      <c r="Q23" s="30"/>
      <c r="R23" s="30"/>
    </row>
    <row r="24" spans="1:22" ht="25" customHeight="1">
      <c r="A24" s="15">
        <v>14</v>
      </c>
      <c r="B24" s="37">
        <v>171516100018</v>
      </c>
      <c r="C24" s="38">
        <v>0</v>
      </c>
      <c r="D24" s="38"/>
      <c r="E24" s="65">
        <v>0</v>
      </c>
      <c r="F24" s="49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</row>
    <row r="25" spans="1:22" ht="25" customHeight="1">
      <c r="A25" s="15">
        <v>15</v>
      </c>
      <c r="B25" s="37">
        <v>171516100019</v>
      </c>
      <c r="C25" s="54">
        <v>40</v>
      </c>
      <c r="D25" s="54"/>
      <c r="E25" s="65">
        <v>40</v>
      </c>
      <c r="F25" s="55"/>
      <c r="G25" s="56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</row>
    <row r="26" spans="1:22" ht="25" customHeight="1">
      <c r="A26" s="15">
        <v>16</v>
      </c>
      <c r="B26" s="37">
        <v>171516100021</v>
      </c>
      <c r="C26" s="38">
        <v>26</v>
      </c>
      <c r="D26" s="38"/>
      <c r="E26" s="65">
        <v>26</v>
      </c>
      <c r="F26" s="49"/>
      <c r="G26" s="56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</row>
    <row r="27" spans="1:22" ht="25" customHeight="1">
      <c r="A27" s="15">
        <v>17</v>
      </c>
      <c r="B27" s="37">
        <v>171516100022</v>
      </c>
      <c r="C27" s="38">
        <v>40</v>
      </c>
      <c r="D27" s="38"/>
      <c r="E27" s="65">
        <v>40</v>
      </c>
      <c r="F27" s="49"/>
      <c r="G27" s="56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</row>
    <row r="28" spans="1:22" ht="25" customHeight="1">
      <c r="A28" s="15">
        <v>18</v>
      </c>
      <c r="B28" s="37">
        <v>171516100023</v>
      </c>
      <c r="C28" s="38">
        <v>38</v>
      </c>
      <c r="D28" s="38"/>
      <c r="E28" s="65">
        <v>38</v>
      </c>
      <c r="F28" s="49"/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</row>
    <row r="29" spans="1:22" ht="25" customHeight="1">
      <c r="A29" s="15">
        <v>19</v>
      </c>
      <c r="B29" s="37">
        <v>171516100024</v>
      </c>
      <c r="C29" s="38">
        <v>26</v>
      </c>
      <c r="D29" s="38"/>
      <c r="E29" s="65">
        <v>26</v>
      </c>
      <c r="F29" s="49"/>
      <c r="G29" s="56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</row>
    <row r="30" spans="1:22" ht="25" customHeight="1">
      <c r="A30" s="15">
        <v>20</v>
      </c>
      <c r="B30" s="37">
        <v>171516100026</v>
      </c>
      <c r="C30" s="38">
        <v>40</v>
      </c>
      <c r="D30" s="38"/>
      <c r="E30" s="65">
        <v>40</v>
      </c>
      <c r="F30" s="49"/>
      <c r="G30" s="56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</row>
    <row r="31" spans="1:22" ht="25" customHeight="1">
      <c r="A31" s="15">
        <v>21</v>
      </c>
      <c r="B31" s="37">
        <v>171516100030</v>
      </c>
      <c r="C31" s="38">
        <v>40</v>
      </c>
      <c r="D31" s="38"/>
      <c r="E31" s="65">
        <v>40</v>
      </c>
      <c r="F31" s="49"/>
      <c r="G31" s="56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</row>
    <row r="32" spans="1:22" ht="25" customHeight="1">
      <c r="A32" s="15">
        <v>22</v>
      </c>
      <c r="B32" s="37">
        <v>171516100031</v>
      </c>
      <c r="C32" s="38">
        <v>26</v>
      </c>
      <c r="D32" s="38"/>
      <c r="E32" s="65">
        <v>26</v>
      </c>
      <c r="F32" s="49"/>
      <c r="G32" s="56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</row>
    <row r="33" spans="1:23" ht="25" customHeight="1">
      <c r="A33" s="15">
        <v>23</v>
      </c>
      <c r="B33" s="37">
        <v>171516100032</v>
      </c>
      <c r="C33" s="38">
        <v>30</v>
      </c>
      <c r="D33" s="38"/>
      <c r="E33" s="65">
        <v>30</v>
      </c>
      <c r="F33" s="49"/>
      <c r="G33" s="5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</row>
    <row r="34" spans="1:23" ht="25" customHeight="1">
      <c r="A34" s="15">
        <v>24</v>
      </c>
      <c r="B34" s="37">
        <v>171516100033</v>
      </c>
      <c r="C34" s="38">
        <v>40</v>
      </c>
      <c r="D34" s="38"/>
      <c r="E34" s="65">
        <v>40</v>
      </c>
      <c r="F34" s="49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 ht="25" customHeight="1">
      <c r="A35" s="15">
        <v>25</v>
      </c>
      <c r="B35" s="37">
        <v>171516100034</v>
      </c>
      <c r="C35" s="38">
        <v>40</v>
      </c>
      <c r="D35" s="38"/>
      <c r="E35" s="65">
        <v>40</v>
      </c>
      <c r="F35" s="49"/>
      <c r="G35" s="50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</row>
    <row r="36" spans="1:23" ht="25" customHeight="1">
      <c r="A36" s="15">
        <v>26</v>
      </c>
      <c r="B36" s="37">
        <v>171516100035</v>
      </c>
      <c r="C36" s="38">
        <v>28</v>
      </c>
      <c r="D36" s="38"/>
      <c r="E36" s="65">
        <v>28</v>
      </c>
      <c r="F36" s="49"/>
    </row>
    <row r="37" spans="1:23" ht="25" customHeight="1">
      <c r="A37" s="15">
        <v>27</v>
      </c>
      <c r="B37" s="37">
        <v>171516100037</v>
      </c>
      <c r="C37" s="38">
        <v>26</v>
      </c>
      <c r="D37" s="38"/>
      <c r="E37" s="65">
        <v>26</v>
      </c>
      <c r="F37" s="49"/>
    </row>
    <row r="38" spans="1:23" ht="25" customHeight="1">
      <c r="A38" s="15">
        <v>28</v>
      </c>
      <c r="B38" s="37">
        <v>171516100038</v>
      </c>
      <c r="C38" s="38">
        <v>28</v>
      </c>
      <c r="D38" s="38"/>
      <c r="E38" s="65">
        <v>28</v>
      </c>
      <c r="F38" s="49"/>
      <c r="G38" s="5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</row>
    <row r="39" spans="1:23" ht="25" customHeight="1">
      <c r="A39" s="15">
        <v>29</v>
      </c>
      <c r="B39" s="37">
        <v>171516100039</v>
      </c>
      <c r="C39" s="38">
        <v>28</v>
      </c>
      <c r="D39" s="38"/>
      <c r="E39" s="65">
        <v>28</v>
      </c>
      <c r="F39" s="49"/>
      <c r="G39" s="56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</row>
    <row r="40" spans="1:23" ht="25" customHeight="1">
      <c r="A40" s="15">
        <v>30</v>
      </c>
      <c r="B40" s="37">
        <v>171516100040</v>
      </c>
      <c r="C40" s="38">
        <v>26</v>
      </c>
      <c r="D40" s="38"/>
      <c r="E40" s="65">
        <v>26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</row>
    <row r="41" spans="1:23" ht="25" customHeight="1">
      <c r="A41" s="15">
        <v>31</v>
      </c>
      <c r="B41" s="37">
        <v>171516100041</v>
      </c>
      <c r="C41" s="38">
        <v>26</v>
      </c>
      <c r="D41" s="38"/>
      <c r="E41" s="65">
        <v>26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</row>
    <row r="42" spans="1:23" ht="25" customHeight="1">
      <c r="A42" s="15">
        <v>32</v>
      </c>
      <c r="B42" s="37">
        <v>171516100042</v>
      </c>
      <c r="C42" s="38">
        <v>26</v>
      </c>
      <c r="D42" s="38"/>
      <c r="E42" s="65">
        <v>26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</row>
    <row r="43" spans="1:23" ht="25" customHeight="1">
      <c r="A43" s="15">
        <v>33</v>
      </c>
      <c r="B43" s="37">
        <v>171516100043</v>
      </c>
      <c r="C43" s="38">
        <v>26</v>
      </c>
      <c r="D43" s="38"/>
      <c r="E43" s="65">
        <v>26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</row>
    <row r="44" spans="1:23" ht="25" customHeight="1">
      <c r="A44" s="15">
        <v>34</v>
      </c>
      <c r="B44" s="37">
        <v>171516100044</v>
      </c>
      <c r="C44" s="38">
        <v>28</v>
      </c>
      <c r="D44" s="38"/>
      <c r="E44" s="65">
        <v>28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</row>
    <row r="45" spans="1:23" ht="25" customHeight="1">
      <c r="A45" s="15">
        <v>35</v>
      </c>
      <c r="B45" s="37">
        <v>171516100045</v>
      </c>
      <c r="C45" s="38">
        <v>28</v>
      </c>
      <c r="D45" s="38"/>
      <c r="E45" s="65">
        <v>28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</row>
    <row r="46" spans="1:23" ht="25" customHeight="1">
      <c r="A46" s="15">
        <v>36</v>
      </c>
      <c r="B46" s="37">
        <v>171516100048</v>
      </c>
      <c r="C46" s="38">
        <v>26</v>
      </c>
      <c r="D46" s="38"/>
      <c r="E46" s="65">
        <v>26</v>
      </c>
      <c r="F46" s="49"/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</row>
    <row r="47" spans="1:23" ht="25" customHeight="1">
      <c r="A47" s="15">
        <v>37</v>
      </c>
      <c r="B47" s="37">
        <v>171516100049</v>
      </c>
      <c r="C47" s="38">
        <v>28</v>
      </c>
      <c r="D47" s="38"/>
      <c r="E47" s="65">
        <v>28</v>
      </c>
      <c r="F47" s="49"/>
      <c r="G47" s="5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</row>
    <row r="48" spans="1:23" ht="25" customHeight="1">
      <c r="A48" s="15">
        <v>38</v>
      </c>
      <c r="B48" s="37">
        <v>171516100050</v>
      </c>
      <c r="C48" s="38">
        <v>26</v>
      </c>
      <c r="D48" s="38"/>
      <c r="E48" s="65">
        <v>26</v>
      </c>
      <c r="F48" s="49"/>
      <c r="G48" s="5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</row>
    <row r="49" spans="1:22" ht="25" customHeight="1">
      <c r="A49" s="15">
        <v>39</v>
      </c>
      <c r="B49" s="37">
        <v>171516100051</v>
      </c>
      <c r="C49" s="38">
        <v>28</v>
      </c>
      <c r="D49" s="38"/>
      <c r="E49" s="65">
        <v>28</v>
      </c>
      <c r="F49" s="49"/>
      <c r="G49" s="50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</row>
    <row r="50" spans="1:22" ht="25" customHeight="1">
      <c r="A50" s="15">
        <v>40</v>
      </c>
      <c r="B50" s="37">
        <v>171516100052</v>
      </c>
      <c r="C50" s="38">
        <v>28</v>
      </c>
      <c r="D50" s="38"/>
      <c r="E50" s="65">
        <v>28</v>
      </c>
      <c r="F50" s="49"/>
    </row>
    <row r="51" spans="1:22" ht="25" customHeight="1">
      <c r="A51" s="15">
        <v>41</v>
      </c>
      <c r="B51" s="37">
        <v>171516100053</v>
      </c>
      <c r="C51" s="38">
        <v>28</v>
      </c>
      <c r="D51" s="38"/>
      <c r="E51" s="65">
        <v>28</v>
      </c>
      <c r="F51" s="49"/>
    </row>
    <row r="52" spans="1:22" ht="25" customHeight="1">
      <c r="A52" s="15">
        <v>42</v>
      </c>
      <c r="B52" s="37">
        <v>171516100054</v>
      </c>
      <c r="C52" s="54">
        <v>26</v>
      </c>
      <c r="D52" s="54"/>
      <c r="E52" s="65">
        <v>26</v>
      </c>
      <c r="F52" s="55"/>
      <c r="G52" s="5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</row>
    <row r="53" spans="1:22" ht="25" customHeight="1">
      <c r="A53" s="15">
        <v>43</v>
      </c>
      <c r="B53" s="37">
        <v>171516100055</v>
      </c>
      <c r="C53" s="54">
        <v>28</v>
      </c>
      <c r="D53" s="54"/>
      <c r="E53" s="65">
        <v>28</v>
      </c>
      <c r="F53" s="55"/>
      <c r="G53" s="5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</row>
    <row r="54" spans="1:22" ht="25" customHeight="1">
      <c r="A54" s="15">
        <v>44</v>
      </c>
      <c r="B54" s="37">
        <v>171516100056</v>
      </c>
      <c r="C54" s="38">
        <v>26</v>
      </c>
      <c r="D54" s="38"/>
      <c r="E54" s="65">
        <v>26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</row>
    <row r="55" spans="1:22" ht="25" customHeight="1">
      <c r="A55" s="15">
        <v>45</v>
      </c>
      <c r="B55" s="37">
        <v>171516100057</v>
      </c>
      <c r="C55" s="38">
        <v>26</v>
      </c>
      <c r="D55" s="38"/>
      <c r="E55" s="65">
        <v>26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</row>
    <row r="56" spans="1:22" ht="25" customHeight="1">
      <c r="A56" s="15">
        <v>46</v>
      </c>
      <c r="B56" s="37">
        <v>171516100058</v>
      </c>
      <c r="C56" s="38">
        <v>28</v>
      </c>
      <c r="D56" s="38"/>
      <c r="E56" s="65">
        <v>28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</row>
    <row r="57" spans="1:22" ht="25" customHeight="1">
      <c r="A57" s="15">
        <v>47</v>
      </c>
      <c r="B57" s="37">
        <v>171516100059</v>
      </c>
      <c r="C57" s="38">
        <v>30</v>
      </c>
      <c r="D57" s="38"/>
      <c r="E57" s="65">
        <v>30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</row>
    <row r="58" spans="1:22" ht="25" customHeight="1">
      <c r="A58" s="15">
        <v>48</v>
      </c>
      <c r="B58" s="37">
        <v>171516100060</v>
      </c>
      <c r="C58" s="38">
        <v>40</v>
      </c>
      <c r="D58" s="38"/>
      <c r="E58" s="65">
        <v>40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</row>
    <row r="59" spans="1:22" ht="25" customHeight="1">
      <c r="A59" s="15">
        <v>49</v>
      </c>
      <c r="B59" s="37">
        <v>171516100061</v>
      </c>
      <c r="C59" s="38">
        <v>30</v>
      </c>
      <c r="D59" s="38"/>
      <c r="E59" s="65">
        <v>30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</row>
    <row r="60" spans="1:22" ht="25" customHeight="1">
      <c r="A60" s="15">
        <v>50</v>
      </c>
      <c r="B60" s="37">
        <v>171516100062</v>
      </c>
      <c r="C60" s="38">
        <v>26</v>
      </c>
      <c r="D60" s="38"/>
      <c r="E60" s="65">
        <v>26</v>
      </c>
      <c r="F60" s="49"/>
      <c r="G60" s="5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</row>
    <row r="61" spans="1:22" ht="25" customHeight="1">
      <c r="A61" s="15">
        <v>51</v>
      </c>
      <c r="B61" s="37">
        <v>171516100064</v>
      </c>
      <c r="C61" s="38">
        <v>26</v>
      </c>
      <c r="D61" s="38"/>
      <c r="E61" s="65">
        <v>26</v>
      </c>
      <c r="F61" s="49"/>
      <c r="G61" s="56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</row>
    <row r="62" spans="1:22" ht="25" customHeight="1">
      <c r="A62" s="15">
        <v>52</v>
      </c>
      <c r="B62" s="37">
        <v>171516100066</v>
      </c>
      <c r="C62" s="38">
        <v>40</v>
      </c>
      <c r="D62" s="38"/>
      <c r="E62" s="65">
        <v>40</v>
      </c>
      <c r="F62" s="49"/>
      <c r="G62" s="5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</row>
    <row r="63" spans="1:22" ht="25" customHeight="1">
      <c r="A63" s="15">
        <v>53</v>
      </c>
      <c r="B63" s="37">
        <v>171516100067</v>
      </c>
      <c r="C63" s="38">
        <v>44</v>
      </c>
      <c r="D63" s="38"/>
      <c r="E63" s="65">
        <v>44</v>
      </c>
      <c r="F63" s="49"/>
    </row>
    <row r="64" spans="1:22" ht="25" customHeight="1">
      <c r="A64" s="15">
        <v>54</v>
      </c>
      <c r="B64" s="37">
        <v>171516100068</v>
      </c>
      <c r="C64" s="38">
        <v>30</v>
      </c>
      <c r="D64" s="38"/>
      <c r="E64" s="65">
        <v>30</v>
      </c>
      <c r="F64" s="49"/>
    </row>
    <row r="65" spans="1:9" ht="25" customHeight="1">
      <c r="A65" s="15">
        <v>55</v>
      </c>
      <c r="B65" s="37">
        <v>171516100069</v>
      </c>
      <c r="C65" s="38">
        <v>30</v>
      </c>
      <c r="D65" s="38"/>
      <c r="E65" s="65">
        <v>30</v>
      </c>
      <c r="F65" s="49"/>
    </row>
    <row r="66" spans="1:9" ht="25" customHeight="1">
      <c r="A66" s="15">
        <v>56</v>
      </c>
      <c r="B66" s="37">
        <v>171516100070</v>
      </c>
      <c r="C66" s="38">
        <v>44</v>
      </c>
      <c r="D66" s="38"/>
      <c r="E66" s="65">
        <v>44</v>
      </c>
      <c r="F66" s="49"/>
    </row>
    <row r="67" spans="1:9" ht="25" customHeight="1">
      <c r="A67" s="15">
        <v>57</v>
      </c>
      <c r="B67" s="37">
        <v>171516100071</v>
      </c>
      <c r="C67" s="38">
        <v>30</v>
      </c>
      <c r="D67" s="38"/>
      <c r="E67" s="65">
        <v>30</v>
      </c>
      <c r="F67" s="49"/>
    </row>
    <row r="68" spans="1:9" ht="25" customHeight="1">
      <c r="A68" s="15">
        <v>58</v>
      </c>
      <c r="B68" s="37">
        <v>171516100072</v>
      </c>
      <c r="C68" s="38">
        <v>26</v>
      </c>
      <c r="D68" s="38"/>
      <c r="E68" s="65">
        <v>26</v>
      </c>
      <c r="F68" s="49"/>
    </row>
    <row r="69" spans="1:9" ht="25" customHeight="1">
      <c r="A69" s="15">
        <v>59</v>
      </c>
      <c r="B69" s="37">
        <v>171516100073</v>
      </c>
      <c r="C69" s="38">
        <v>28</v>
      </c>
      <c r="D69" s="38"/>
      <c r="E69" s="65">
        <v>28</v>
      </c>
      <c r="F69" s="49"/>
    </row>
    <row r="70" spans="1:9" ht="25" customHeight="1">
      <c r="A70" s="15">
        <v>60</v>
      </c>
      <c r="B70" s="37">
        <v>171516100074</v>
      </c>
      <c r="C70" s="38">
        <v>30</v>
      </c>
      <c r="D70" s="38"/>
      <c r="E70" s="65">
        <v>30</v>
      </c>
      <c r="F70" s="49"/>
    </row>
    <row r="71" spans="1:9" ht="25" customHeight="1">
      <c r="B71" s="37"/>
      <c r="C71" s="38"/>
      <c r="D71" s="38"/>
      <c r="E71" s="38"/>
      <c r="F71" s="49"/>
    </row>
    <row r="72" spans="1:9" ht="25" customHeight="1">
      <c r="B72" s="37"/>
      <c r="C72" s="38"/>
      <c r="D72" s="38"/>
      <c r="E72" s="38"/>
      <c r="F72" s="49"/>
    </row>
    <row r="73" spans="1:9" ht="25" customHeight="1">
      <c r="B73" s="37"/>
      <c r="C73" s="38"/>
      <c r="D73" s="38"/>
      <c r="E73" s="38"/>
      <c r="F73" s="49"/>
    </row>
    <row r="74" spans="1:9" ht="25" customHeight="1">
      <c r="B74" s="37"/>
      <c r="C74" s="38"/>
      <c r="D74" s="38"/>
      <c r="E74" s="38"/>
      <c r="F74" s="49"/>
    </row>
    <row r="75" spans="1:9" ht="25" customHeight="1">
      <c r="B75" s="37"/>
      <c r="C75" s="38"/>
      <c r="D75" s="38"/>
      <c r="E75" s="38"/>
      <c r="F75" s="49"/>
    </row>
    <row r="76" spans="1:9" ht="25" customHeight="1">
      <c r="B76" s="37"/>
      <c r="C76" s="38"/>
      <c r="D76" s="38"/>
      <c r="E76" s="38"/>
      <c r="F76" s="49"/>
    </row>
    <row r="77" spans="1:9" ht="25" customHeight="1">
      <c r="B77" s="37"/>
      <c r="C77" s="38"/>
      <c r="D77" s="38"/>
      <c r="E77" s="38"/>
      <c r="F77" s="49"/>
    </row>
    <row r="78" spans="1:9" ht="25" customHeight="1">
      <c r="B78" s="37"/>
      <c r="C78" s="38"/>
      <c r="D78" s="38"/>
      <c r="E78" s="38"/>
      <c r="F78" s="49"/>
    </row>
    <row r="79" spans="1:9" ht="25" customHeight="1">
      <c r="B79" s="37"/>
      <c r="C79" s="38"/>
      <c r="D79" s="38"/>
      <c r="E79" s="38"/>
      <c r="F79" s="49"/>
      <c r="G79" s="58"/>
    </row>
    <row r="80" spans="1:9" ht="25" customHeight="1">
      <c r="B80" s="37"/>
      <c r="C80" s="54"/>
      <c r="D80" s="54"/>
      <c r="E80" s="54"/>
      <c r="F80" s="55"/>
      <c r="G80" s="58"/>
      <c r="H80"/>
      <c r="I80"/>
    </row>
    <row r="81" spans="1:23" ht="25" customHeight="1">
      <c r="B81" s="37"/>
      <c r="C81" s="54"/>
      <c r="D81" s="54"/>
      <c r="E81" s="54"/>
      <c r="F81" s="55"/>
      <c r="G81" s="58"/>
      <c r="H81"/>
      <c r="I81"/>
    </row>
    <row r="82" spans="1:23" ht="25" customHeight="1">
      <c r="B82" s="37"/>
      <c r="C82" s="38"/>
      <c r="D82" s="38"/>
      <c r="E82" s="38"/>
      <c r="F82" s="49"/>
      <c r="G82" s="58"/>
      <c r="H82"/>
      <c r="I82"/>
    </row>
    <row r="83" spans="1:23">
      <c r="A83" s="58"/>
      <c r="B83" s="58"/>
      <c r="C83" s="58"/>
      <c r="D83" s="58"/>
      <c r="E83" s="58"/>
      <c r="F83" s="58"/>
      <c r="G83" s="58"/>
      <c r="H83"/>
      <c r="I83"/>
    </row>
    <row r="84" spans="1:23" s="67" customFormat="1" ht="15.5">
      <c r="A84" s="58"/>
      <c r="B84" s="58"/>
      <c r="C84" s="66"/>
      <c r="D84" s="66"/>
      <c r="E84" s="66"/>
      <c r="F84" s="66"/>
      <c r="G84" s="58"/>
      <c r="H84"/>
      <c r="I84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5.5">
      <c r="A85" s="58"/>
      <c r="B85" s="58"/>
      <c r="C85" s="58"/>
      <c r="D85" s="58"/>
      <c r="E85" s="58"/>
      <c r="F85" s="58"/>
      <c r="G85" s="58"/>
      <c r="H85"/>
      <c r="I85"/>
      <c r="W85" s="67"/>
    </row>
    <row r="86" spans="1:23" ht="15.5">
      <c r="A86" s="58"/>
      <c r="B86" s="58"/>
      <c r="C86" s="68"/>
      <c r="D86" s="68"/>
      <c r="E86" s="68"/>
      <c r="F86" s="68"/>
      <c r="G86" s="58"/>
      <c r="H86"/>
      <c r="I86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</row>
    <row r="87" spans="1:23">
      <c r="A87" s="58"/>
      <c r="B87" s="58"/>
      <c r="C87" s="58"/>
      <c r="D87" s="58"/>
      <c r="E87" s="58"/>
      <c r="F87" s="58"/>
      <c r="G87" s="58"/>
      <c r="H87"/>
      <c r="I87"/>
    </row>
    <row r="88" spans="1:23">
      <c r="A88" s="58"/>
      <c r="B88" s="58"/>
      <c r="C88" s="58"/>
      <c r="D88" s="58"/>
      <c r="E88" s="58"/>
      <c r="F88" s="58"/>
      <c r="G88" s="58"/>
      <c r="H88"/>
      <c r="I88"/>
    </row>
    <row r="89" spans="1:23">
      <c r="A89" s="58"/>
      <c r="B89" s="58"/>
      <c r="C89" s="58"/>
      <c r="D89" s="58"/>
      <c r="E89" s="58"/>
      <c r="F89" s="58"/>
      <c r="G89" s="58"/>
      <c r="H89"/>
      <c r="I89"/>
    </row>
    <row r="90" spans="1:23">
      <c r="A90" s="58"/>
      <c r="B90" s="58"/>
      <c r="C90" s="58"/>
      <c r="D90" s="58"/>
      <c r="E90" s="58"/>
      <c r="F90" s="58"/>
      <c r="G90" s="58"/>
      <c r="H90"/>
      <c r="I90"/>
    </row>
    <row r="91" spans="1:23" s="67" customFormat="1" ht="15.5">
      <c r="A91" s="58"/>
      <c r="B91" s="58"/>
      <c r="C91" s="58"/>
      <c r="D91" s="58"/>
      <c r="E91" s="58"/>
      <c r="F91" s="58"/>
      <c r="G91" s="58"/>
      <c r="H91"/>
      <c r="I91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5.5">
      <c r="A92" s="58"/>
      <c r="B92" s="58"/>
      <c r="C92" s="58"/>
      <c r="D92" s="58"/>
      <c r="E92" s="58"/>
      <c r="F92" s="58"/>
      <c r="G92" s="58"/>
      <c r="H92"/>
      <c r="I92"/>
      <c r="W92" s="67"/>
    </row>
    <row r="93" spans="1:23" ht="15.5">
      <c r="A93" s="58"/>
      <c r="B93" s="58"/>
      <c r="C93" s="58"/>
      <c r="D93" s="58"/>
      <c r="E93" s="58"/>
      <c r="F93" s="58"/>
      <c r="G93" s="58"/>
      <c r="H93"/>
      <c r="I93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</row>
    <row r="94" spans="1:23">
      <c r="A94" s="58"/>
      <c r="B94" s="58"/>
      <c r="C94" s="58"/>
      <c r="D94" s="58"/>
      <c r="E94" s="58"/>
      <c r="F94" s="58"/>
      <c r="G94" s="58"/>
      <c r="H94"/>
      <c r="I94"/>
    </row>
    <row r="95" spans="1:23">
      <c r="A95" s="58"/>
      <c r="B95" s="58"/>
      <c r="C95" s="58"/>
      <c r="D95" s="58"/>
      <c r="E95" s="58"/>
      <c r="F95" s="58"/>
      <c r="G95" s="58"/>
      <c r="H95"/>
      <c r="I95"/>
    </row>
    <row r="96" spans="1:23">
      <c r="A96" s="58"/>
      <c r="B96" s="58"/>
      <c r="C96" s="58"/>
      <c r="D96" s="58"/>
      <c r="E96" s="58"/>
      <c r="F96" s="58"/>
      <c r="G96" s="58"/>
      <c r="H96"/>
      <c r="I96"/>
    </row>
    <row r="97" spans="1:23">
      <c r="A97" s="58"/>
      <c r="B97" s="58"/>
      <c r="C97" s="58"/>
      <c r="D97" s="58"/>
      <c r="E97" s="58"/>
      <c r="F97" s="58"/>
      <c r="G97" s="58"/>
      <c r="H97"/>
      <c r="I97"/>
    </row>
    <row r="98" spans="1:23">
      <c r="A98" s="58"/>
      <c r="B98" s="58"/>
      <c r="C98" s="58"/>
      <c r="D98" s="58"/>
      <c r="E98" s="58"/>
      <c r="F98" s="58"/>
      <c r="G98" s="58"/>
      <c r="H98"/>
      <c r="I98"/>
    </row>
    <row r="99" spans="1:23" s="67" customFormat="1" ht="15.5">
      <c r="A99" s="58"/>
      <c r="B99" s="58"/>
      <c r="C99" s="58"/>
      <c r="D99" s="58"/>
      <c r="E99" s="58"/>
      <c r="F99" s="58"/>
      <c r="G99" s="58"/>
      <c r="H99"/>
      <c r="I99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5.5">
      <c r="A100" s="58"/>
      <c r="B100" s="58"/>
      <c r="C100" s="58"/>
      <c r="D100" s="58"/>
      <c r="E100" s="58"/>
      <c r="F100" s="58"/>
      <c r="G100" s="58"/>
      <c r="H100"/>
      <c r="I100"/>
      <c r="W100" s="67"/>
    </row>
    <row r="101" spans="1:23" ht="15.5">
      <c r="A101" s="58"/>
      <c r="B101" s="58"/>
      <c r="C101" s="58"/>
      <c r="D101" s="58"/>
      <c r="E101" s="58"/>
      <c r="F101" s="58"/>
      <c r="G101" s="58"/>
      <c r="H101"/>
      <c r="I101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</row>
    <row r="102" spans="1:23">
      <c r="A102" s="58"/>
      <c r="B102" s="58"/>
      <c r="C102" s="58"/>
      <c r="D102" s="58"/>
      <c r="E102" s="58"/>
      <c r="F102" s="58"/>
      <c r="G102" s="58"/>
      <c r="H102"/>
      <c r="I102"/>
    </row>
    <row r="103" spans="1:23">
      <c r="G103" s="58"/>
      <c r="H103"/>
      <c r="I103"/>
    </row>
    <row r="104" spans="1:23">
      <c r="H104"/>
      <c r="I104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honeticPr fontId="1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4"/>
  <sheetViews>
    <sheetView topLeftCell="H7" workbookViewId="0">
      <selection activeCell="H15" sqref="H15:V15"/>
    </sheetView>
  </sheetViews>
  <sheetFormatPr defaultColWidth="5.81640625" defaultRowHeight="14.5"/>
  <cols>
    <col min="1" max="1" width="12.6328125" style="15" customWidth="1"/>
    <col min="2" max="2" width="20.81640625" style="15" customWidth="1"/>
    <col min="3" max="4" width="17.1796875" style="15" customWidth="1"/>
    <col min="5" max="6" width="25.81640625" style="15" customWidth="1"/>
    <col min="7" max="7" width="26.36328125" style="15" customWidth="1"/>
    <col min="8" max="8" width="16.453125" style="2" customWidth="1"/>
    <col min="9" max="9" width="14.453125" style="2" customWidth="1"/>
    <col min="10" max="10" width="9.453125" style="2" customWidth="1"/>
    <col min="11" max="11" width="16.6328125" style="2" customWidth="1"/>
    <col min="12" max="12" width="12.453125" style="2" customWidth="1"/>
    <col min="13" max="13" width="9.54296875" style="2" customWidth="1"/>
    <col min="14" max="14" width="15.54296875" style="2" customWidth="1"/>
    <col min="15" max="246" width="8.81640625" style="2" customWidth="1"/>
    <col min="247" max="247" width="24.6328125" style="2" customWidth="1"/>
    <col min="248" max="248" width="6" style="2" bestFit="1" customWidth="1"/>
    <col min="249" max="256" width="5.81640625" style="2"/>
    <col min="257" max="257" width="12.6328125" style="2" customWidth="1"/>
    <col min="258" max="258" width="20.81640625" style="2" customWidth="1"/>
    <col min="259" max="260" width="17.1796875" style="2" customWidth="1"/>
    <col min="261" max="262" width="25.81640625" style="2" customWidth="1"/>
    <col min="263" max="263" width="26.36328125" style="2" customWidth="1"/>
    <col min="264" max="264" width="16.453125" style="2" customWidth="1"/>
    <col min="265" max="265" width="14.453125" style="2" customWidth="1"/>
    <col min="266" max="266" width="9.453125" style="2" customWidth="1"/>
    <col min="267" max="267" width="16.6328125" style="2" customWidth="1"/>
    <col min="268" max="268" width="12.453125" style="2" customWidth="1"/>
    <col min="269" max="269" width="9.54296875" style="2" customWidth="1"/>
    <col min="270" max="270" width="15.54296875" style="2" customWidth="1"/>
    <col min="271" max="502" width="8.81640625" style="2" customWidth="1"/>
    <col min="503" max="503" width="24.6328125" style="2" customWidth="1"/>
    <col min="504" max="504" width="6" style="2" bestFit="1" customWidth="1"/>
    <col min="505" max="512" width="5.81640625" style="2"/>
    <col min="513" max="513" width="12.6328125" style="2" customWidth="1"/>
    <col min="514" max="514" width="20.81640625" style="2" customWidth="1"/>
    <col min="515" max="516" width="17.1796875" style="2" customWidth="1"/>
    <col min="517" max="518" width="25.81640625" style="2" customWidth="1"/>
    <col min="519" max="519" width="26.36328125" style="2" customWidth="1"/>
    <col min="520" max="520" width="16.453125" style="2" customWidth="1"/>
    <col min="521" max="521" width="14.453125" style="2" customWidth="1"/>
    <col min="522" max="522" width="9.453125" style="2" customWidth="1"/>
    <col min="523" max="523" width="16.6328125" style="2" customWidth="1"/>
    <col min="524" max="524" width="12.453125" style="2" customWidth="1"/>
    <col min="525" max="525" width="9.54296875" style="2" customWidth="1"/>
    <col min="526" max="526" width="15.54296875" style="2" customWidth="1"/>
    <col min="527" max="758" width="8.81640625" style="2" customWidth="1"/>
    <col min="759" max="759" width="24.6328125" style="2" customWidth="1"/>
    <col min="760" max="760" width="6" style="2" bestFit="1" customWidth="1"/>
    <col min="761" max="768" width="5.81640625" style="2"/>
    <col min="769" max="769" width="12.6328125" style="2" customWidth="1"/>
    <col min="770" max="770" width="20.81640625" style="2" customWidth="1"/>
    <col min="771" max="772" width="17.1796875" style="2" customWidth="1"/>
    <col min="773" max="774" width="25.81640625" style="2" customWidth="1"/>
    <col min="775" max="775" width="26.36328125" style="2" customWidth="1"/>
    <col min="776" max="776" width="16.453125" style="2" customWidth="1"/>
    <col min="777" max="777" width="14.453125" style="2" customWidth="1"/>
    <col min="778" max="778" width="9.453125" style="2" customWidth="1"/>
    <col min="779" max="779" width="16.6328125" style="2" customWidth="1"/>
    <col min="780" max="780" width="12.453125" style="2" customWidth="1"/>
    <col min="781" max="781" width="9.54296875" style="2" customWidth="1"/>
    <col min="782" max="782" width="15.54296875" style="2" customWidth="1"/>
    <col min="783" max="1014" width="8.81640625" style="2" customWidth="1"/>
    <col min="1015" max="1015" width="24.6328125" style="2" customWidth="1"/>
    <col min="1016" max="1016" width="6" style="2" bestFit="1" customWidth="1"/>
    <col min="1017" max="1024" width="5.81640625" style="2"/>
    <col min="1025" max="1025" width="12.6328125" style="2" customWidth="1"/>
    <col min="1026" max="1026" width="20.81640625" style="2" customWidth="1"/>
    <col min="1027" max="1028" width="17.1796875" style="2" customWidth="1"/>
    <col min="1029" max="1030" width="25.81640625" style="2" customWidth="1"/>
    <col min="1031" max="1031" width="26.36328125" style="2" customWidth="1"/>
    <col min="1032" max="1032" width="16.453125" style="2" customWidth="1"/>
    <col min="1033" max="1033" width="14.453125" style="2" customWidth="1"/>
    <col min="1034" max="1034" width="9.453125" style="2" customWidth="1"/>
    <col min="1035" max="1035" width="16.6328125" style="2" customWidth="1"/>
    <col min="1036" max="1036" width="12.453125" style="2" customWidth="1"/>
    <col min="1037" max="1037" width="9.54296875" style="2" customWidth="1"/>
    <col min="1038" max="1038" width="15.54296875" style="2" customWidth="1"/>
    <col min="1039" max="1270" width="8.81640625" style="2" customWidth="1"/>
    <col min="1271" max="1271" width="24.6328125" style="2" customWidth="1"/>
    <col min="1272" max="1272" width="6" style="2" bestFit="1" customWidth="1"/>
    <col min="1273" max="1280" width="5.81640625" style="2"/>
    <col min="1281" max="1281" width="12.6328125" style="2" customWidth="1"/>
    <col min="1282" max="1282" width="20.81640625" style="2" customWidth="1"/>
    <col min="1283" max="1284" width="17.1796875" style="2" customWidth="1"/>
    <col min="1285" max="1286" width="25.81640625" style="2" customWidth="1"/>
    <col min="1287" max="1287" width="26.36328125" style="2" customWidth="1"/>
    <col min="1288" max="1288" width="16.453125" style="2" customWidth="1"/>
    <col min="1289" max="1289" width="14.453125" style="2" customWidth="1"/>
    <col min="1290" max="1290" width="9.453125" style="2" customWidth="1"/>
    <col min="1291" max="1291" width="16.6328125" style="2" customWidth="1"/>
    <col min="1292" max="1292" width="12.453125" style="2" customWidth="1"/>
    <col min="1293" max="1293" width="9.54296875" style="2" customWidth="1"/>
    <col min="1294" max="1294" width="15.54296875" style="2" customWidth="1"/>
    <col min="1295" max="1526" width="8.81640625" style="2" customWidth="1"/>
    <col min="1527" max="1527" width="24.6328125" style="2" customWidth="1"/>
    <col min="1528" max="1528" width="6" style="2" bestFit="1" customWidth="1"/>
    <col min="1529" max="1536" width="5.81640625" style="2"/>
    <col min="1537" max="1537" width="12.6328125" style="2" customWidth="1"/>
    <col min="1538" max="1538" width="20.81640625" style="2" customWidth="1"/>
    <col min="1539" max="1540" width="17.1796875" style="2" customWidth="1"/>
    <col min="1541" max="1542" width="25.81640625" style="2" customWidth="1"/>
    <col min="1543" max="1543" width="26.36328125" style="2" customWidth="1"/>
    <col min="1544" max="1544" width="16.453125" style="2" customWidth="1"/>
    <col min="1545" max="1545" width="14.453125" style="2" customWidth="1"/>
    <col min="1546" max="1546" width="9.453125" style="2" customWidth="1"/>
    <col min="1547" max="1547" width="16.6328125" style="2" customWidth="1"/>
    <col min="1548" max="1548" width="12.453125" style="2" customWidth="1"/>
    <col min="1549" max="1549" width="9.54296875" style="2" customWidth="1"/>
    <col min="1550" max="1550" width="15.54296875" style="2" customWidth="1"/>
    <col min="1551" max="1782" width="8.81640625" style="2" customWidth="1"/>
    <col min="1783" max="1783" width="24.6328125" style="2" customWidth="1"/>
    <col min="1784" max="1784" width="6" style="2" bestFit="1" customWidth="1"/>
    <col min="1785" max="1792" width="5.81640625" style="2"/>
    <col min="1793" max="1793" width="12.6328125" style="2" customWidth="1"/>
    <col min="1794" max="1794" width="20.81640625" style="2" customWidth="1"/>
    <col min="1795" max="1796" width="17.1796875" style="2" customWidth="1"/>
    <col min="1797" max="1798" width="25.81640625" style="2" customWidth="1"/>
    <col min="1799" max="1799" width="26.36328125" style="2" customWidth="1"/>
    <col min="1800" max="1800" width="16.453125" style="2" customWidth="1"/>
    <col min="1801" max="1801" width="14.453125" style="2" customWidth="1"/>
    <col min="1802" max="1802" width="9.453125" style="2" customWidth="1"/>
    <col min="1803" max="1803" width="16.6328125" style="2" customWidth="1"/>
    <col min="1804" max="1804" width="12.453125" style="2" customWidth="1"/>
    <col min="1805" max="1805" width="9.54296875" style="2" customWidth="1"/>
    <col min="1806" max="1806" width="15.54296875" style="2" customWidth="1"/>
    <col min="1807" max="2038" width="8.81640625" style="2" customWidth="1"/>
    <col min="2039" max="2039" width="24.6328125" style="2" customWidth="1"/>
    <col min="2040" max="2040" width="6" style="2" bestFit="1" customWidth="1"/>
    <col min="2041" max="2048" width="5.81640625" style="2"/>
    <col min="2049" max="2049" width="12.6328125" style="2" customWidth="1"/>
    <col min="2050" max="2050" width="20.81640625" style="2" customWidth="1"/>
    <col min="2051" max="2052" width="17.1796875" style="2" customWidth="1"/>
    <col min="2053" max="2054" width="25.81640625" style="2" customWidth="1"/>
    <col min="2055" max="2055" width="26.36328125" style="2" customWidth="1"/>
    <col min="2056" max="2056" width="16.453125" style="2" customWidth="1"/>
    <col min="2057" max="2057" width="14.453125" style="2" customWidth="1"/>
    <col min="2058" max="2058" width="9.453125" style="2" customWidth="1"/>
    <col min="2059" max="2059" width="16.6328125" style="2" customWidth="1"/>
    <col min="2060" max="2060" width="12.453125" style="2" customWidth="1"/>
    <col min="2061" max="2061" width="9.54296875" style="2" customWidth="1"/>
    <col min="2062" max="2062" width="15.54296875" style="2" customWidth="1"/>
    <col min="2063" max="2294" width="8.81640625" style="2" customWidth="1"/>
    <col min="2295" max="2295" width="24.6328125" style="2" customWidth="1"/>
    <col min="2296" max="2296" width="6" style="2" bestFit="1" customWidth="1"/>
    <col min="2297" max="2304" width="5.81640625" style="2"/>
    <col min="2305" max="2305" width="12.6328125" style="2" customWidth="1"/>
    <col min="2306" max="2306" width="20.81640625" style="2" customWidth="1"/>
    <col min="2307" max="2308" width="17.1796875" style="2" customWidth="1"/>
    <col min="2309" max="2310" width="25.81640625" style="2" customWidth="1"/>
    <col min="2311" max="2311" width="26.36328125" style="2" customWidth="1"/>
    <col min="2312" max="2312" width="16.453125" style="2" customWidth="1"/>
    <col min="2313" max="2313" width="14.453125" style="2" customWidth="1"/>
    <col min="2314" max="2314" width="9.453125" style="2" customWidth="1"/>
    <col min="2315" max="2315" width="16.6328125" style="2" customWidth="1"/>
    <col min="2316" max="2316" width="12.453125" style="2" customWidth="1"/>
    <col min="2317" max="2317" width="9.54296875" style="2" customWidth="1"/>
    <col min="2318" max="2318" width="15.54296875" style="2" customWidth="1"/>
    <col min="2319" max="2550" width="8.81640625" style="2" customWidth="1"/>
    <col min="2551" max="2551" width="24.6328125" style="2" customWidth="1"/>
    <col min="2552" max="2552" width="6" style="2" bestFit="1" customWidth="1"/>
    <col min="2553" max="2560" width="5.81640625" style="2"/>
    <col min="2561" max="2561" width="12.6328125" style="2" customWidth="1"/>
    <col min="2562" max="2562" width="20.81640625" style="2" customWidth="1"/>
    <col min="2563" max="2564" width="17.1796875" style="2" customWidth="1"/>
    <col min="2565" max="2566" width="25.81640625" style="2" customWidth="1"/>
    <col min="2567" max="2567" width="26.36328125" style="2" customWidth="1"/>
    <col min="2568" max="2568" width="16.453125" style="2" customWidth="1"/>
    <col min="2569" max="2569" width="14.453125" style="2" customWidth="1"/>
    <col min="2570" max="2570" width="9.453125" style="2" customWidth="1"/>
    <col min="2571" max="2571" width="16.6328125" style="2" customWidth="1"/>
    <col min="2572" max="2572" width="12.453125" style="2" customWidth="1"/>
    <col min="2573" max="2573" width="9.54296875" style="2" customWidth="1"/>
    <col min="2574" max="2574" width="15.54296875" style="2" customWidth="1"/>
    <col min="2575" max="2806" width="8.81640625" style="2" customWidth="1"/>
    <col min="2807" max="2807" width="24.6328125" style="2" customWidth="1"/>
    <col min="2808" max="2808" width="6" style="2" bestFit="1" customWidth="1"/>
    <col min="2809" max="2816" width="5.81640625" style="2"/>
    <col min="2817" max="2817" width="12.6328125" style="2" customWidth="1"/>
    <col min="2818" max="2818" width="20.81640625" style="2" customWidth="1"/>
    <col min="2819" max="2820" width="17.1796875" style="2" customWidth="1"/>
    <col min="2821" max="2822" width="25.81640625" style="2" customWidth="1"/>
    <col min="2823" max="2823" width="26.36328125" style="2" customWidth="1"/>
    <col min="2824" max="2824" width="16.453125" style="2" customWidth="1"/>
    <col min="2825" max="2825" width="14.453125" style="2" customWidth="1"/>
    <col min="2826" max="2826" width="9.453125" style="2" customWidth="1"/>
    <col min="2827" max="2827" width="16.6328125" style="2" customWidth="1"/>
    <col min="2828" max="2828" width="12.453125" style="2" customWidth="1"/>
    <col min="2829" max="2829" width="9.54296875" style="2" customWidth="1"/>
    <col min="2830" max="2830" width="15.54296875" style="2" customWidth="1"/>
    <col min="2831" max="3062" width="8.81640625" style="2" customWidth="1"/>
    <col min="3063" max="3063" width="24.6328125" style="2" customWidth="1"/>
    <col min="3064" max="3064" width="6" style="2" bestFit="1" customWidth="1"/>
    <col min="3065" max="3072" width="5.81640625" style="2"/>
    <col min="3073" max="3073" width="12.6328125" style="2" customWidth="1"/>
    <col min="3074" max="3074" width="20.81640625" style="2" customWidth="1"/>
    <col min="3075" max="3076" width="17.1796875" style="2" customWidth="1"/>
    <col min="3077" max="3078" width="25.81640625" style="2" customWidth="1"/>
    <col min="3079" max="3079" width="26.36328125" style="2" customWidth="1"/>
    <col min="3080" max="3080" width="16.453125" style="2" customWidth="1"/>
    <col min="3081" max="3081" width="14.453125" style="2" customWidth="1"/>
    <col min="3082" max="3082" width="9.453125" style="2" customWidth="1"/>
    <col min="3083" max="3083" width="16.6328125" style="2" customWidth="1"/>
    <col min="3084" max="3084" width="12.453125" style="2" customWidth="1"/>
    <col min="3085" max="3085" width="9.54296875" style="2" customWidth="1"/>
    <col min="3086" max="3086" width="15.54296875" style="2" customWidth="1"/>
    <col min="3087" max="3318" width="8.81640625" style="2" customWidth="1"/>
    <col min="3319" max="3319" width="24.6328125" style="2" customWidth="1"/>
    <col min="3320" max="3320" width="6" style="2" bestFit="1" customWidth="1"/>
    <col min="3321" max="3328" width="5.81640625" style="2"/>
    <col min="3329" max="3329" width="12.6328125" style="2" customWidth="1"/>
    <col min="3330" max="3330" width="20.81640625" style="2" customWidth="1"/>
    <col min="3331" max="3332" width="17.1796875" style="2" customWidth="1"/>
    <col min="3333" max="3334" width="25.81640625" style="2" customWidth="1"/>
    <col min="3335" max="3335" width="26.36328125" style="2" customWidth="1"/>
    <col min="3336" max="3336" width="16.453125" style="2" customWidth="1"/>
    <col min="3337" max="3337" width="14.453125" style="2" customWidth="1"/>
    <col min="3338" max="3338" width="9.453125" style="2" customWidth="1"/>
    <col min="3339" max="3339" width="16.6328125" style="2" customWidth="1"/>
    <col min="3340" max="3340" width="12.453125" style="2" customWidth="1"/>
    <col min="3341" max="3341" width="9.54296875" style="2" customWidth="1"/>
    <col min="3342" max="3342" width="15.54296875" style="2" customWidth="1"/>
    <col min="3343" max="3574" width="8.81640625" style="2" customWidth="1"/>
    <col min="3575" max="3575" width="24.6328125" style="2" customWidth="1"/>
    <col min="3576" max="3576" width="6" style="2" bestFit="1" customWidth="1"/>
    <col min="3577" max="3584" width="5.81640625" style="2"/>
    <col min="3585" max="3585" width="12.6328125" style="2" customWidth="1"/>
    <col min="3586" max="3586" width="20.81640625" style="2" customWidth="1"/>
    <col min="3587" max="3588" width="17.1796875" style="2" customWidth="1"/>
    <col min="3589" max="3590" width="25.81640625" style="2" customWidth="1"/>
    <col min="3591" max="3591" width="26.36328125" style="2" customWidth="1"/>
    <col min="3592" max="3592" width="16.453125" style="2" customWidth="1"/>
    <col min="3593" max="3593" width="14.453125" style="2" customWidth="1"/>
    <col min="3594" max="3594" width="9.453125" style="2" customWidth="1"/>
    <col min="3595" max="3595" width="16.6328125" style="2" customWidth="1"/>
    <col min="3596" max="3596" width="12.453125" style="2" customWidth="1"/>
    <col min="3597" max="3597" width="9.54296875" style="2" customWidth="1"/>
    <col min="3598" max="3598" width="15.54296875" style="2" customWidth="1"/>
    <col min="3599" max="3830" width="8.81640625" style="2" customWidth="1"/>
    <col min="3831" max="3831" width="24.6328125" style="2" customWidth="1"/>
    <col min="3832" max="3832" width="6" style="2" bestFit="1" customWidth="1"/>
    <col min="3833" max="3840" width="5.81640625" style="2"/>
    <col min="3841" max="3841" width="12.6328125" style="2" customWidth="1"/>
    <col min="3842" max="3842" width="20.81640625" style="2" customWidth="1"/>
    <col min="3843" max="3844" width="17.1796875" style="2" customWidth="1"/>
    <col min="3845" max="3846" width="25.81640625" style="2" customWidth="1"/>
    <col min="3847" max="3847" width="26.36328125" style="2" customWidth="1"/>
    <col min="3848" max="3848" width="16.453125" style="2" customWidth="1"/>
    <col min="3849" max="3849" width="14.453125" style="2" customWidth="1"/>
    <col min="3850" max="3850" width="9.453125" style="2" customWidth="1"/>
    <col min="3851" max="3851" width="16.6328125" style="2" customWidth="1"/>
    <col min="3852" max="3852" width="12.453125" style="2" customWidth="1"/>
    <col min="3853" max="3853" width="9.54296875" style="2" customWidth="1"/>
    <col min="3854" max="3854" width="15.54296875" style="2" customWidth="1"/>
    <col min="3855" max="4086" width="8.81640625" style="2" customWidth="1"/>
    <col min="4087" max="4087" width="24.6328125" style="2" customWidth="1"/>
    <col min="4088" max="4088" width="6" style="2" bestFit="1" customWidth="1"/>
    <col min="4089" max="4096" width="5.81640625" style="2"/>
    <col min="4097" max="4097" width="12.6328125" style="2" customWidth="1"/>
    <col min="4098" max="4098" width="20.81640625" style="2" customWidth="1"/>
    <col min="4099" max="4100" width="17.1796875" style="2" customWidth="1"/>
    <col min="4101" max="4102" width="25.81640625" style="2" customWidth="1"/>
    <col min="4103" max="4103" width="26.36328125" style="2" customWidth="1"/>
    <col min="4104" max="4104" width="16.453125" style="2" customWidth="1"/>
    <col min="4105" max="4105" width="14.453125" style="2" customWidth="1"/>
    <col min="4106" max="4106" width="9.453125" style="2" customWidth="1"/>
    <col min="4107" max="4107" width="16.6328125" style="2" customWidth="1"/>
    <col min="4108" max="4108" width="12.453125" style="2" customWidth="1"/>
    <col min="4109" max="4109" width="9.54296875" style="2" customWidth="1"/>
    <col min="4110" max="4110" width="15.54296875" style="2" customWidth="1"/>
    <col min="4111" max="4342" width="8.81640625" style="2" customWidth="1"/>
    <col min="4343" max="4343" width="24.6328125" style="2" customWidth="1"/>
    <col min="4344" max="4344" width="6" style="2" bestFit="1" customWidth="1"/>
    <col min="4345" max="4352" width="5.81640625" style="2"/>
    <col min="4353" max="4353" width="12.6328125" style="2" customWidth="1"/>
    <col min="4354" max="4354" width="20.81640625" style="2" customWidth="1"/>
    <col min="4355" max="4356" width="17.1796875" style="2" customWidth="1"/>
    <col min="4357" max="4358" width="25.81640625" style="2" customWidth="1"/>
    <col min="4359" max="4359" width="26.36328125" style="2" customWidth="1"/>
    <col min="4360" max="4360" width="16.453125" style="2" customWidth="1"/>
    <col min="4361" max="4361" width="14.453125" style="2" customWidth="1"/>
    <col min="4362" max="4362" width="9.453125" style="2" customWidth="1"/>
    <col min="4363" max="4363" width="16.6328125" style="2" customWidth="1"/>
    <col min="4364" max="4364" width="12.453125" style="2" customWidth="1"/>
    <col min="4365" max="4365" width="9.54296875" style="2" customWidth="1"/>
    <col min="4366" max="4366" width="15.54296875" style="2" customWidth="1"/>
    <col min="4367" max="4598" width="8.81640625" style="2" customWidth="1"/>
    <col min="4599" max="4599" width="24.6328125" style="2" customWidth="1"/>
    <col min="4600" max="4600" width="6" style="2" bestFit="1" customWidth="1"/>
    <col min="4601" max="4608" width="5.81640625" style="2"/>
    <col min="4609" max="4609" width="12.6328125" style="2" customWidth="1"/>
    <col min="4610" max="4610" width="20.81640625" style="2" customWidth="1"/>
    <col min="4611" max="4612" width="17.1796875" style="2" customWidth="1"/>
    <col min="4613" max="4614" width="25.81640625" style="2" customWidth="1"/>
    <col min="4615" max="4615" width="26.36328125" style="2" customWidth="1"/>
    <col min="4616" max="4616" width="16.453125" style="2" customWidth="1"/>
    <col min="4617" max="4617" width="14.453125" style="2" customWidth="1"/>
    <col min="4618" max="4618" width="9.453125" style="2" customWidth="1"/>
    <col min="4619" max="4619" width="16.6328125" style="2" customWidth="1"/>
    <col min="4620" max="4620" width="12.453125" style="2" customWidth="1"/>
    <col min="4621" max="4621" width="9.54296875" style="2" customWidth="1"/>
    <col min="4622" max="4622" width="15.54296875" style="2" customWidth="1"/>
    <col min="4623" max="4854" width="8.81640625" style="2" customWidth="1"/>
    <col min="4855" max="4855" width="24.6328125" style="2" customWidth="1"/>
    <col min="4856" max="4856" width="6" style="2" bestFit="1" customWidth="1"/>
    <col min="4857" max="4864" width="5.81640625" style="2"/>
    <col min="4865" max="4865" width="12.6328125" style="2" customWidth="1"/>
    <col min="4866" max="4866" width="20.81640625" style="2" customWidth="1"/>
    <col min="4867" max="4868" width="17.1796875" style="2" customWidth="1"/>
    <col min="4869" max="4870" width="25.81640625" style="2" customWidth="1"/>
    <col min="4871" max="4871" width="26.36328125" style="2" customWidth="1"/>
    <col min="4872" max="4872" width="16.453125" style="2" customWidth="1"/>
    <col min="4873" max="4873" width="14.453125" style="2" customWidth="1"/>
    <col min="4874" max="4874" width="9.453125" style="2" customWidth="1"/>
    <col min="4875" max="4875" width="16.6328125" style="2" customWidth="1"/>
    <col min="4876" max="4876" width="12.453125" style="2" customWidth="1"/>
    <col min="4877" max="4877" width="9.54296875" style="2" customWidth="1"/>
    <col min="4878" max="4878" width="15.54296875" style="2" customWidth="1"/>
    <col min="4879" max="5110" width="8.81640625" style="2" customWidth="1"/>
    <col min="5111" max="5111" width="24.6328125" style="2" customWidth="1"/>
    <col min="5112" max="5112" width="6" style="2" bestFit="1" customWidth="1"/>
    <col min="5113" max="5120" width="5.81640625" style="2"/>
    <col min="5121" max="5121" width="12.6328125" style="2" customWidth="1"/>
    <col min="5122" max="5122" width="20.81640625" style="2" customWidth="1"/>
    <col min="5123" max="5124" width="17.1796875" style="2" customWidth="1"/>
    <col min="5125" max="5126" width="25.81640625" style="2" customWidth="1"/>
    <col min="5127" max="5127" width="26.36328125" style="2" customWidth="1"/>
    <col min="5128" max="5128" width="16.453125" style="2" customWidth="1"/>
    <col min="5129" max="5129" width="14.453125" style="2" customWidth="1"/>
    <col min="5130" max="5130" width="9.453125" style="2" customWidth="1"/>
    <col min="5131" max="5131" width="16.6328125" style="2" customWidth="1"/>
    <col min="5132" max="5132" width="12.453125" style="2" customWidth="1"/>
    <col min="5133" max="5133" width="9.54296875" style="2" customWidth="1"/>
    <col min="5134" max="5134" width="15.54296875" style="2" customWidth="1"/>
    <col min="5135" max="5366" width="8.81640625" style="2" customWidth="1"/>
    <col min="5367" max="5367" width="24.6328125" style="2" customWidth="1"/>
    <col min="5368" max="5368" width="6" style="2" bestFit="1" customWidth="1"/>
    <col min="5369" max="5376" width="5.81640625" style="2"/>
    <col min="5377" max="5377" width="12.6328125" style="2" customWidth="1"/>
    <col min="5378" max="5378" width="20.81640625" style="2" customWidth="1"/>
    <col min="5379" max="5380" width="17.1796875" style="2" customWidth="1"/>
    <col min="5381" max="5382" width="25.81640625" style="2" customWidth="1"/>
    <col min="5383" max="5383" width="26.36328125" style="2" customWidth="1"/>
    <col min="5384" max="5384" width="16.453125" style="2" customWidth="1"/>
    <col min="5385" max="5385" width="14.453125" style="2" customWidth="1"/>
    <col min="5386" max="5386" width="9.453125" style="2" customWidth="1"/>
    <col min="5387" max="5387" width="16.6328125" style="2" customWidth="1"/>
    <col min="5388" max="5388" width="12.453125" style="2" customWidth="1"/>
    <col min="5389" max="5389" width="9.54296875" style="2" customWidth="1"/>
    <col min="5390" max="5390" width="15.54296875" style="2" customWidth="1"/>
    <col min="5391" max="5622" width="8.81640625" style="2" customWidth="1"/>
    <col min="5623" max="5623" width="24.6328125" style="2" customWidth="1"/>
    <col min="5624" max="5624" width="6" style="2" bestFit="1" customWidth="1"/>
    <col min="5625" max="5632" width="5.81640625" style="2"/>
    <col min="5633" max="5633" width="12.6328125" style="2" customWidth="1"/>
    <col min="5634" max="5634" width="20.81640625" style="2" customWidth="1"/>
    <col min="5635" max="5636" width="17.1796875" style="2" customWidth="1"/>
    <col min="5637" max="5638" width="25.81640625" style="2" customWidth="1"/>
    <col min="5639" max="5639" width="26.36328125" style="2" customWidth="1"/>
    <col min="5640" max="5640" width="16.453125" style="2" customWidth="1"/>
    <col min="5641" max="5641" width="14.453125" style="2" customWidth="1"/>
    <col min="5642" max="5642" width="9.453125" style="2" customWidth="1"/>
    <col min="5643" max="5643" width="16.6328125" style="2" customWidth="1"/>
    <col min="5644" max="5644" width="12.453125" style="2" customWidth="1"/>
    <col min="5645" max="5645" width="9.54296875" style="2" customWidth="1"/>
    <col min="5646" max="5646" width="15.54296875" style="2" customWidth="1"/>
    <col min="5647" max="5878" width="8.81640625" style="2" customWidth="1"/>
    <col min="5879" max="5879" width="24.6328125" style="2" customWidth="1"/>
    <col min="5880" max="5880" width="6" style="2" bestFit="1" customWidth="1"/>
    <col min="5881" max="5888" width="5.81640625" style="2"/>
    <col min="5889" max="5889" width="12.6328125" style="2" customWidth="1"/>
    <col min="5890" max="5890" width="20.81640625" style="2" customWidth="1"/>
    <col min="5891" max="5892" width="17.1796875" style="2" customWidth="1"/>
    <col min="5893" max="5894" width="25.81640625" style="2" customWidth="1"/>
    <col min="5895" max="5895" width="26.36328125" style="2" customWidth="1"/>
    <col min="5896" max="5896" width="16.453125" style="2" customWidth="1"/>
    <col min="5897" max="5897" width="14.453125" style="2" customWidth="1"/>
    <col min="5898" max="5898" width="9.453125" style="2" customWidth="1"/>
    <col min="5899" max="5899" width="16.6328125" style="2" customWidth="1"/>
    <col min="5900" max="5900" width="12.453125" style="2" customWidth="1"/>
    <col min="5901" max="5901" width="9.54296875" style="2" customWidth="1"/>
    <col min="5902" max="5902" width="15.54296875" style="2" customWidth="1"/>
    <col min="5903" max="6134" width="8.81640625" style="2" customWidth="1"/>
    <col min="6135" max="6135" width="24.6328125" style="2" customWidth="1"/>
    <col min="6136" max="6136" width="6" style="2" bestFit="1" customWidth="1"/>
    <col min="6137" max="6144" width="5.81640625" style="2"/>
    <col min="6145" max="6145" width="12.6328125" style="2" customWidth="1"/>
    <col min="6146" max="6146" width="20.81640625" style="2" customWidth="1"/>
    <col min="6147" max="6148" width="17.1796875" style="2" customWidth="1"/>
    <col min="6149" max="6150" width="25.81640625" style="2" customWidth="1"/>
    <col min="6151" max="6151" width="26.36328125" style="2" customWidth="1"/>
    <col min="6152" max="6152" width="16.453125" style="2" customWidth="1"/>
    <col min="6153" max="6153" width="14.453125" style="2" customWidth="1"/>
    <col min="6154" max="6154" width="9.453125" style="2" customWidth="1"/>
    <col min="6155" max="6155" width="16.6328125" style="2" customWidth="1"/>
    <col min="6156" max="6156" width="12.453125" style="2" customWidth="1"/>
    <col min="6157" max="6157" width="9.54296875" style="2" customWidth="1"/>
    <col min="6158" max="6158" width="15.54296875" style="2" customWidth="1"/>
    <col min="6159" max="6390" width="8.81640625" style="2" customWidth="1"/>
    <col min="6391" max="6391" width="24.6328125" style="2" customWidth="1"/>
    <col min="6392" max="6392" width="6" style="2" bestFit="1" customWidth="1"/>
    <col min="6393" max="6400" width="5.81640625" style="2"/>
    <col min="6401" max="6401" width="12.6328125" style="2" customWidth="1"/>
    <col min="6402" max="6402" width="20.81640625" style="2" customWidth="1"/>
    <col min="6403" max="6404" width="17.1796875" style="2" customWidth="1"/>
    <col min="6405" max="6406" width="25.81640625" style="2" customWidth="1"/>
    <col min="6407" max="6407" width="26.36328125" style="2" customWidth="1"/>
    <col min="6408" max="6408" width="16.453125" style="2" customWidth="1"/>
    <col min="6409" max="6409" width="14.453125" style="2" customWidth="1"/>
    <col min="6410" max="6410" width="9.453125" style="2" customWidth="1"/>
    <col min="6411" max="6411" width="16.6328125" style="2" customWidth="1"/>
    <col min="6412" max="6412" width="12.453125" style="2" customWidth="1"/>
    <col min="6413" max="6413" width="9.54296875" style="2" customWidth="1"/>
    <col min="6414" max="6414" width="15.54296875" style="2" customWidth="1"/>
    <col min="6415" max="6646" width="8.81640625" style="2" customWidth="1"/>
    <col min="6647" max="6647" width="24.6328125" style="2" customWidth="1"/>
    <col min="6648" max="6648" width="6" style="2" bestFit="1" customWidth="1"/>
    <col min="6649" max="6656" width="5.81640625" style="2"/>
    <col min="6657" max="6657" width="12.6328125" style="2" customWidth="1"/>
    <col min="6658" max="6658" width="20.81640625" style="2" customWidth="1"/>
    <col min="6659" max="6660" width="17.1796875" style="2" customWidth="1"/>
    <col min="6661" max="6662" width="25.81640625" style="2" customWidth="1"/>
    <col min="6663" max="6663" width="26.36328125" style="2" customWidth="1"/>
    <col min="6664" max="6664" width="16.453125" style="2" customWidth="1"/>
    <col min="6665" max="6665" width="14.453125" style="2" customWidth="1"/>
    <col min="6666" max="6666" width="9.453125" style="2" customWidth="1"/>
    <col min="6667" max="6667" width="16.6328125" style="2" customWidth="1"/>
    <col min="6668" max="6668" width="12.453125" style="2" customWidth="1"/>
    <col min="6669" max="6669" width="9.54296875" style="2" customWidth="1"/>
    <col min="6670" max="6670" width="15.54296875" style="2" customWidth="1"/>
    <col min="6671" max="6902" width="8.81640625" style="2" customWidth="1"/>
    <col min="6903" max="6903" width="24.6328125" style="2" customWidth="1"/>
    <col min="6904" max="6904" width="6" style="2" bestFit="1" customWidth="1"/>
    <col min="6905" max="6912" width="5.81640625" style="2"/>
    <col min="6913" max="6913" width="12.6328125" style="2" customWidth="1"/>
    <col min="6914" max="6914" width="20.81640625" style="2" customWidth="1"/>
    <col min="6915" max="6916" width="17.1796875" style="2" customWidth="1"/>
    <col min="6917" max="6918" width="25.81640625" style="2" customWidth="1"/>
    <col min="6919" max="6919" width="26.36328125" style="2" customWidth="1"/>
    <col min="6920" max="6920" width="16.453125" style="2" customWidth="1"/>
    <col min="6921" max="6921" width="14.453125" style="2" customWidth="1"/>
    <col min="6922" max="6922" width="9.453125" style="2" customWidth="1"/>
    <col min="6923" max="6923" width="16.6328125" style="2" customWidth="1"/>
    <col min="6924" max="6924" width="12.453125" style="2" customWidth="1"/>
    <col min="6925" max="6925" width="9.54296875" style="2" customWidth="1"/>
    <col min="6926" max="6926" width="15.54296875" style="2" customWidth="1"/>
    <col min="6927" max="7158" width="8.81640625" style="2" customWidth="1"/>
    <col min="7159" max="7159" width="24.6328125" style="2" customWidth="1"/>
    <col min="7160" max="7160" width="6" style="2" bestFit="1" customWidth="1"/>
    <col min="7161" max="7168" width="5.81640625" style="2"/>
    <col min="7169" max="7169" width="12.6328125" style="2" customWidth="1"/>
    <col min="7170" max="7170" width="20.81640625" style="2" customWidth="1"/>
    <col min="7171" max="7172" width="17.1796875" style="2" customWidth="1"/>
    <col min="7173" max="7174" width="25.81640625" style="2" customWidth="1"/>
    <col min="7175" max="7175" width="26.36328125" style="2" customWidth="1"/>
    <col min="7176" max="7176" width="16.453125" style="2" customWidth="1"/>
    <col min="7177" max="7177" width="14.453125" style="2" customWidth="1"/>
    <col min="7178" max="7178" width="9.453125" style="2" customWidth="1"/>
    <col min="7179" max="7179" width="16.6328125" style="2" customWidth="1"/>
    <col min="7180" max="7180" width="12.453125" style="2" customWidth="1"/>
    <col min="7181" max="7181" width="9.54296875" style="2" customWidth="1"/>
    <col min="7182" max="7182" width="15.54296875" style="2" customWidth="1"/>
    <col min="7183" max="7414" width="8.81640625" style="2" customWidth="1"/>
    <col min="7415" max="7415" width="24.6328125" style="2" customWidth="1"/>
    <col min="7416" max="7416" width="6" style="2" bestFit="1" customWidth="1"/>
    <col min="7417" max="7424" width="5.81640625" style="2"/>
    <col min="7425" max="7425" width="12.6328125" style="2" customWidth="1"/>
    <col min="7426" max="7426" width="20.81640625" style="2" customWidth="1"/>
    <col min="7427" max="7428" width="17.1796875" style="2" customWidth="1"/>
    <col min="7429" max="7430" width="25.81640625" style="2" customWidth="1"/>
    <col min="7431" max="7431" width="26.36328125" style="2" customWidth="1"/>
    <col min="7432" max="7432" width="16.453125" style="2" customWidth="1"/>
    <col min="7433" max="7433" width="14.453125" style="2" customWidth="1"/>
    <col min="7434" max="7434" width="9.453125" style="2" customWidth="1"/>
    <col min="7435" max="7435" width="16.6328125" style="2" customWidth="1"/>
    <col min="7436" max="7436" width="12.453125" style="2" customWidth="1"/>
    <col min="7437" max="7437" width="9.54296875" style="2" customWidth="1"/>
    <col min="7438" max="7438" width="15.54296875" style="2" customWidth="1"/>
    <col min="7439" max="7670" width="8.81640625" style="2" customWidth="1"/>
    <col min="7671" max="7671" width="24.6328125" style="2" customWidth="1"/>
    <col min="7672" max="7672" width="6" style="2" bestFit="1" customWidth="1"/>
    <col min="7673" max="7680" width="5.81640625" style="2"/>
    <col min="7681" max="7681" width="12.6328125" style="2" customWidth="1"/>
    <col min="7682" max="7682" width="20.81640625" style="2" customWidth="1"/>
    <col min="7683" max="7684" width="17.1796875" style="2" customWidth="1"/>
    <col min="7685" max="7686" width="25.81640625" style="2" customWidth="1"/>
    <col min="7687" max="7687" width="26.36328125" style="2" customWidth="1"/>
    <col min="7688" max="7688" width="16.453125" style="2" customWidth="1"/>
    <col min="7689" max="7689" width="14.453125" style="2" customWidth="1"/>
    <col min="7690" max="7690" width="9.453125" style="2" customWidth="1"/>
    <col min="7691" max="7691" width="16.6328125" style="2" customWidth="1"/>
    <col min="7692" max="7692" width="12.453125" style="2" customWidth="1"/>
    <col min="7693" max="7693" width="9.54296875" style="2" customWidth="1"/>
    <col min="7694" max="7694" width="15.54296875" style="2" customWidth="1"/>
    <col min="7695" max="7926" width="8.81640625" style="2" customWidth="1"/>
    <col min="7927" max="7927" width="24.6328125" style="2" customWidth="1"/>
    <col min="7928" max="7928" width="6" style="2" bestFit="1" customWidth="1"/>
    <col min="7929" max="7936" width="5.81640625" style="2"/>
    <col min="7937" max="7937" width="12.6328125" style="2" customWidth="1"/>
    <col min="7938" max="7938" width="20.81640625" style="2" customWidth="1"/>
    <col min="7939" max="7940" width="17.1796875" style="2" customWidth="1"/>
    <col min="7941" max="7942" width="25.81640625" style="2" customWidth="1"/>
    <col min="7943" max="7943" width="26.36328125" style="2" customWidth="1"/>
    <col min="7944" max="7944" width="16.453125" style="2" customWidth="1"/>
    <col min="7945" max="7945" width="14.453125" style="2" customWidth="1"/>
    <col min="7946" max="7946" width="9.453125" style="2" customWidth="1"/>
    <col min="7947" max="7947" width="16.6328125" style="2" customWidth="1"/>
    <col min="7948" max="7948" width="12.453125" style="2" customWidth="1"/>
    <col min="7949" max="7949" width="9.54296875" style="2" customWidth="1"/>
    <col min="7950" max="7950" width="15.54296875" style="2" customWidth="1"/>
    <col min="7951" max="8182" width="8.81640625" style="2" customWidth="1"/>
    <col min="8183" max="8183" width="24.6328125" style="2" customWidth="1"/>
    <col min="8184" max="8184" width="6" style="2" bestFit="1" customWidth="1"/>
    <col min="8185" max="8192" width="5.81640625" style="2"/>
    <col min="8193" max="8193" width="12.6328125" style="2" customWidth="1"/>
    <col min="8194" max="8194" width="20.81640625" style="2" customWidth="1"/>
    <col min="8195" max="8196" width="17.1796875" style="2" customWidth="1"/>
    <col min="8197" max="8198" width="25.81640625" style="2" customWidth="1"/>
    <col min="8199" max="8199" width="26.36328125" style="2" customWidth="1"/>
    <col min="8200" max="8200" width="16.453125" style="2" customWidth="1"/>
    <col min="8201" max="8201" width="14.453125" style="2" customWidth="1"/>
    <col min="8202" max="8202" width="9.453125" style="2" customWidth="1"/>
    <col min="8203" max="8203" width="16.6328125" style="2" customWidth="1"/>
    <col min="8204" max="8204" width="12.453125" style="2" customWidth="1"/>
    <col min="8205" max="8205" width="9.54296875" style="2" customWidth="1"/>
    <col min="8206" max="8206" width="15.54296875" style="2" customWidth="1"/>
    <col min="8207" max="8438" width="8.81640625" style="2" customWidth="1"/>
    <col min="8439" max="8439" width="24.6328125" style="2" customWidth="1"/>
    <col min="8440" max="8440" width="6" style="2" bestFit="1" customWidth="1"/>
    <col min="8441" max="8448" width="5.81640625" style="2"/>
    <col min="8449" max="8449" width="12.6328125" style="2" customWidth="1"/>
    <col min="8450" max="8450" width="20.81640625" style="2" customWidth="1"/>
    <col min="8451" max="8452" width="17.1796875" style="2" customWidth="1"/>
    <col min="8453" max="8454" width="25.81640625" style="2" customWidth="1"/>
    <col min="8455" max="8455" width="26.36328125" style="2" customWidth="1"/>
    <col min="8456" max="8456" width="16.453125" style="2" customWidth="1"/>
    <col min="8457" max="8457" width="14.453125" style="2" customWidth="1"/>
    <col min="8458" max="8458" width="9.453125" style="2" customWidth="1"/>
    <col min="8459" max="8459" width="16.6328125" style="2" customWidth="1"/>
    <col min="8460" max="8460" width="12.453125" style="2" customWidth="1"/>
    <col min="8461" max="8461" width="9.54296875" style="2" customWidth="1"/>
    <col min="8462" max="8462" width="15.54296875" style="2" customWidth="1"/>
    <col min="8463" max="8694" width="8.81640625" style="2" customWidth="1"/>
    <col min="8695" max="8695" width="24.6328125" style="2" customWidth="1"/>
    <col min="8696" max="8696" width="6" style="2" bestFit="1" customWidth="1"/>
    <col min="8697" max="8704" width="5.81640625" style="2"/>
    <col min="8705" max="8705" width="12.6328125" style="2" customWidth="1"/>
    <col min="8706" max="8706" width="20.81640625" style="2" customWidth="1"/>
    <col min="8707" max="8708" width="17.1796875" style="2" customWidth="1"/>
    <col min="8709" max="8710" width="25.81640625" style="2" customWidth="1"/>
    <col min="8711" max="8711" width="26.36328125" style="2" customWidth="1"/>
    <col min="8712" max="8712" width="16.453125" style="2" customWidth="1"/>
    <col min="8713" max="8713" width="14.453125" style="2" customWidth="1"/>
    <col min="8714" max="8714" width="9.453125" style="2" customWidth="1"/>
    <col min="8715" max="8715" width="16.6328125" style="2" customWidth="1"/>
    <col min="8716" max="8716" width="12.453125" style="2" customWidth="1"/>
    <col min="8717" max="8717" width="9.54296875" style="2" customWidth="1"/>
    <col min="8718" max="8718" width="15.54296875" style="2" customWidth="1"/>
    <col min="8719" max="8950" width="8.81640625" style="2" customWidth="1"/>
    <col min="8951" max="8951" width="24.6328125" style="2" customWidth="1"/>
    <col min="8952" max="8952" width="6" style="2" bestFit="1" customWidth="1"/>
    <col min="8953" max="8960" width="5.81640625" style="2"/>
    <col min="8961" max="8961" width="12.6328125" style="2" customWidth="1"/>
    <col min="8962" max="8962" width="20.81640625" style="2" customWidth="1"/>
    <col min="8963" max="8964" width="17.1796875" style="2" customWidth="1"/>
    <col min="8965" max="8966" width="25.81640625" style="2" customWidth="1"/>
    <col min="8967" max="8967" width="26.36328125" style="2" customWidth="1"/>
    <col min="8968" max="8968" width="16.453125" style="2" customWidth="1"/>
    <col min="8969" max="8969" width="14.453125" style="2" customWidth="1"/>
    <col min="8970" max="8970" width="9.453125" style="2" customWidth="1"/>
    <col min="8971" max="8971" width="16.6328125" style="2" customWidth="1"/>
    <col min="8972" max="8972" width="12.453125" style="2" customWidth="1"/>
    <col min="8973" max="8973" width="9.54296875" style="2" customWidth="1"/>
    <col min="8974" max="8974" width="15.54296875" style="2" customWidth="1"/>
    <col min="8975" max="9206" width="8.81640625" style="2" customWidth="1"/>
    <col min="9207" max="9207" width="24.6328125" style="2" customWidth="1"/>
    <col min="9208" max="9208" width="6" style="2" bestFit="1" customWidth="1"/>
    <col min="9209" max="9216" width="5.81640625" style="2"/>
    <col min="9217" max="9217" width="12.6328125" style="2" customWidth="1"/>
    <col min="9218" max="9218" width="20.81640625" style="2" customWidth="1"/>
    <col min="9219" max="9220" width="17.1796875" style="2" customWidth="1"/>
    <col min="9221" max="9222" width="25.81640625" style="2" customWidth="1"/>
    <col min="9223" max="9223" width="26.36328125" style="2" customWidth="1"/>
    <col min="9224" max="9224" width="16.453125" style="2" customWidth="1"/>
    <col min="9225" max="9225" width="14.453125" style="2" customWidth="1"/>
    <col min="9226" max="9226" width="9.453125" style="2" customWidth="1"/>
    <col min="9227" max="9227" width="16.6328125" style="2" customWidth="1"/>
    <col min="9228" max="9228" width="12.453125" style="2" customWidth="1"/>
    <col min="9229" max="9229" width="9.54296875" style="2" customWidth="1"/>
    <col min="9230" max="9230" width="15.54296875" style="2" customWidth="1"/>
    <col min="9231" max="9462" width="8.81640625" style="2" customWidth="1"/>
    <col min="9463" max="9463" width="24.6328125" style="2" customWidth="1"/>
    <col min="9464" max="9464" width="6" style="2" bestFit="1" customWidth="1"/>
    <col min="9465" max="9472" width="5.81640625" style="2"/>
    <col min="9473" max="9473" width="12.6328125" style="2" customWidth="1"/>
    <col min="9474" max="9474" width="20.81640625" style="2" customWidth="1"/>
    <col min="9475" max="9476" width="17.1796875" style="2" customWidth="1"/>
    <col min="9477" max="9478" width="25.81640625" style="2" customWidth="1"/>
    <col min="9479" max="9479" width="26.36328125" style="2" customWidth="1"/>
    <col min="9480" max="9480" width="16.453125" style="2" customWidth="1"/>
    <col min="9481" max="9481" width="14.453125" style="2" customWidth="1"/>
    <col min="9482" max="9482" width="9.453125" style="2" customWidth="1"/>
    <col min="9483" max="9483" width="16.6328125" style="2" customWidth="1"/>
    <col min="9484" max="9484" width="12.453125" style="2" customWidth="1"/>
    <col min="9485" max="9485" width="9.54296875" style="2" customWidth="1"/>
    <col min="9486" max="9486" width="15.54296875" style="2" customWidth="1"/>
    <col min="9487" max="9718" width="8.81640625" style="2" customWidth="1"/>
    <col min="9719" max="9719" width="24.6328125" style="2" customWidth="1"/>
    <col min="9720" max="9720" width="6" style="2" bestFit="1" customWidth="1"/>
    <col min="9721" max="9728" width="5.81640625" style="2"/>
    <col min="9729" max="9729" width="12.6328125" style="2" customWidth="1"/>
    <col min="9730" max="9730" width="20.81640625" style="2" customWidth="1"/>
    <col min="9731" max="9732" width="17.1796875" style="2" customWidth="1"/>
    <col min="9733" max="9734" width="25.81640625" style="2" customWidth="1"/>
    <col min="9735" max="9735" width="26.36328125" style="2" customWidth="1"/>
    <col min="9736" max="9736" width="16.453125" style="2" customWidth="1"/>
    <col min="9737" max="9737" width="14.453125" style="2" customWidth="1"/>
    <col min="9738" max="9738" width="9.453125" style="2" customWidth="1"/>
    <col min="9739" max="9739" width="16.6328125" style="2" customWidth="1"/>
    <col min="9740" max="9740" width="12.453125" style="2" customWidth="1"/>
    <col min="9741" max="9741" width="9.54296875" style="2" customWidth="1"/>
    <col min="9742" max="9742" width="15.54296875" style="2" customWidth="1"/>
    <col min="9743" max="9974" width="8.81640625" style="2" customWidth="1"/>
    <col min="9975" max="9975" width="24.6328125" style="2" customWidth="1"/>
    <col min="9976" max="9976" width="6" style="2" bestFit="1" customWidth="1"/>
    <col min="9977" max="9984" width="5.81640625" style="2"/>
    <col min="9985" max="9985" width="12.6328125" style="2" customWidth="1"/>
    <col min="9986" max="9986" width="20.81640625" style="2" customWidth="1"/>
    <col min="9987" max="9988" width="17.1796875" style="2" customWidth="1"/>
    <col min="9989" max="9990" width="25.81640625" style="2" customWidth="1"/>
    <col min="9991" max="9991" width="26.36328125" style="2" customWidth="1"/>
    <col min="9992" max="9992" width="16.453125" style="2" customWidth="1"/>
    <col min="9993" max="9993" width="14.453125" style="2" customWidth="1"/>
    <col min="9994" max="9994" width="9.453125" style="2" customWidth="1"/>
    <col min="9995" max="9995" width="16.6328125" style="2" customWidth="1"/>
    <col min="9996" max="9996" width="12.453125" style="2" customWidth="1"/>
    <col min="9997" max="9997" width="9.54296875" style="2" customWidth="1"/>
    <col min="9998" max="9998" width="15.54296875" style="2" customWidth="1"/>
    <col min="9999" max="10230" width="8.81640625" style="2" customWidth="1"/>
    <col min="10231" max="10231" width="24.6328125" style="2" customWidth="1"/>
    <col min="10232" max="10232" width="6" style="2" bestFit="1" customWidth="1"/>
    <col min="10233" max="10240" width="5.81640625" style="2"/>
    <col min="10241" max="10241" width="12.6328125" style="2" customWidth="1"/>
    <col min="10242" max="10242" width="20.81640625" style="2" customWidth="1"/>
    <col min="10243" max="10244" width="17.1796875" style="2" customWidth="1"/>
    <col min="10245" max="10246" width="25.81640625" style="2" customWidth="1"/>
    <col min="10247" max="10247" width="26.36328125" style="2" customWidth="1"/>
    <col min="10248" max="10248" width="16.453125" style="2" customWidth="1"/>
    <col min="10249" max="10249" width="14.453125" style="2" customWidth="1"/>
    <col min="10250" max="10250" width="9.453125" style="2" customWidth="1"/>
    <col min="10251" max="10251" width="16.6328125" style="2" customWidth="1"/>
    <col min="10252" max="10252" width="12.453125" style="2" customWidth="1"/>
    <col min="10253" max="10253" width="9.54296875" style="2" customWidth="1"/>
    <col min="10254" max="10254" width="15.54296875" style="2" customWidth="1"/>
    <col min="10255" max="10486" width="8.81640625" style="2" customWidth="1"/>
    <col min="10487" max="10487" width="24.6328125" style="2" customWidth="1"/>
    <col min="10488" max="10488" width="6" style="2" bestFit="1" customWidth="1"/>
    <col min="10489" max="10496" width="5.81640625" style="2"/>
    <col min="10497" max="10497" width="12.6328125" style="2" customWidth="1"/>
    <col min="10498" max="10498" width="20.81640625" style="2" customWidth="1"/>
    <col min="10499" max="10500" width="17.1796875" style="2" customWidth="1"/>
    <col min="10501" max="10502" width="25.81640625" style="2" customWidth="1"/>
    <col min="10503" max="10503" width="26.36328125" style="2" customWidth="1"/>
    <col min="10504" max="10504" width="16.453125" style="2" customWidth="1"/>
    <col min="10505" max="10505" width="14.453125" style="2" customWidth="1"/>
    <col min="10506" max="10506" width="9.453125" style="2" customWidth="1"/>
    <col min="10507" max="10507" width="16.6328125" style="2" customWidth="1"/>
    <col min="10508" max="10508" width="12.453125" style="2" customWidth="1"/>
    <col min="10509" max="10509" width="9.54296875" style="2" customWidth="1"/>
    <col min="10510" max="10510" width="15.54296875" style="2" customWidth="1"/>
    <col min="10511" max="10742" width="8.81640625" style="2" customWidth="1"/>
    <col min="10743" max="10743" width="24.6328125" style="2" customWidth="1"/>
    <col min="10744" max="10744" width="6" style="2" bestFit="1" customWidth="1"/>
    <col min="10745" max="10752" width="5.81640625" style="2"/>
    <col min="10753" max="10753" width="12.6328125" style="2" customWidth="1"/>
    <col min="10754" max="10754" width="20.81640625" style="2" customWidth="1"/>
    <col min="10755" max="10756" width="17.1796875" style="2" customWidth="1"/>
    <col min="10757" max="10758" width="25.81640625" style="2" customWidth="1"/>
    <col min="10759" max="10759" width="26.36328125" style="2" customWidth="1"/>
    <col min="10760" max="10760" width="16.453125" style="2" customWidth="1"/>
    <col min="10761" max="10761" width="14.453125" style="2" customWidth="1"/>
    <col min="10762" max="10762" width="9.453125" style="2" customWidth="1"/>
    <col min="10763" max="10763" width="16.6328125" style="2" customWidth="1"/>
    <col min="10764" max="10764" width="12.453125" style="2" customWidth="1"/>
    <col min="10765" max="10765" width="9.54296875" style="2" customWidth="1"/>
    <col min="10766" max="10766" width="15.54296875" style="2" customWidth="1"/>
    <col min="10767" max="10998" width="8.81640625" style="2" customWidth="1"/>
    <col min="10999" max="10999" width="24.6328125" style="2" customWidth="1"/>
    <col min="11000" max="11000" width="6" style="2" bestFit="1" customWidth="1"/>
    <col min="11001" max="11008" width="5.81640625" style="2"/>
    <col min="11009" max="11009" width="12.6328125" style="2" customWidth="1"/>
    <col min="11010" max="11010" width="20.81640625" style="2" customWidth="1"/>
    <col min="11011" max="11012" width="17.1796875" style="2" customWidth="1"/>
    <col min="11013" max="11014" width="25.81640625" style="2" customWidth="1"/>
    <col min="11015" max="11015" width="26.36328125" style="2" customWidth="1"/>
    <col min="11016" max="11016" width="16.453125" style="2" customWidth="1"/>
    <col min="11017" max="11017" width="14.453125" style="2" customWidth="1"/>
    <col min="11018" max="11018" width="9.453125" style="2" customWidth="1"/>
    <col min="11019" max="11019" width="16.6328125" style="2" customWidth="1"/>
    <col min="11020" max="11020" width="12.453125" style="2" customWidth="1"/>
    <col min="11021" max="11021" width="9.54296875" style="2" customWidth="1"/>
    <col min="11022" max="11022" width="15.54296875" style="2" customWidth="1"/>
    <col min="11023" max="11254" width="8.81640625" style="2" customWidth="1"/>
    <col min="11255" max="11255" width="24.6328125" style="2" customWidth="1"/>
    <col min="11256" max="11256" width="6" style="2" bestFit="1" customWidth="1"/>
    <col min="11257" max="11264" width="5.81640625" style="2"/>
    <col min="11265" max="11265" width="12.6328125" style="2" customWidth="1"/>
    <col min="11266" max="11266" width="20.81640625" style="2" customWidth="1"/>
    <col min="11267" max="11268" width="17.1796875" style="2" customWidth="1"/>
    <col min="11269" max="11270" width="25.81640625" style="2" customWidth="1"/>
    <col min="11271" max="11271" width="26.36328125" style="2" customWidth="1"/>
    <col min="11272" max="11272" width="16.453125" style="2" customWidth="1"/>
    <col min="11273" max="11273" width="14.453125" style="2" customWidth="1"/>
    <col min="11274" max="11274" width="9.453125" style="2" customWidth="1"/>
    <col min="11275" max="11275" width="16.6328125" style="2" customWidth="1"/>
    <col min="11276" max="11276" width="12.453125" style="2" customWidth="1"/>
    <col min="11277" max="11277" width="9.54296875" style="2" customWidth="1"/>
    <col min="11278" max="11278" width="15.54296875" style="2" customWidth="1"/>
    <col min="11279" max="11510" width="8.81640625" style="2" customWidth="1"/>
    <col min="11511" max="11511" width="24.6328125" style="2" customWidth="1"/>
    <col min="11512" max="11512" width="6" style="2" bestFit="1" customWidth="1"/>
    <col min="11513" max="11520" width="5.81640625" style="2"/>
    <col min="11521" max="11521" width="12.6328125" style="2" customWidth="1"/>
    <col min="11522" max="11522" width="20.81640625" style="2" customWidth="1"/>
    <col min="11523" max="11524" width="17.1796875" style="2" customWidth="1"/>
    <col min="11525" max="11526" width="25.81640625" style="2" customWidth="1"/>
    <col min="11527" max="11527" width="26.36328125" style="2" customWidth="1"/>
    <col min="11528" max="11528" width="16.453125" style="2" customWidth="1"/>
    <col min="11529" max="11529" width="14.453125" style="2" customWidth="1"/>
    <col min="11530" max="11530" width="9.453125" style="2" customWidth="1"/>
    <col min="11531" max="11531" width="16.6328125" style="2" customWidth="1"/>
    <col min="11532" max="11532" width="12.453125" style="2" customWidth="1"/>
    <col min="11533" max="11533" width="9.54296875" style="2" customWidth="1"/>
    <col min="11534" max="11534" width="15.54296875" style="2" customWidth="1"/>
    <col min="11535" max="11766" width="8.81640625" style="2" customWidth="1"/>
    <col min="11767" max="11767" width="24.6328125" style="2" customWidth="1"/>
    <col min="11768" max="11768" width="6" style="2" bestFit="1" customWidth="1"/>
    <col min="11769" max="11776" width="5.81640625" style="2"/>
    <col min="11777" max="11777" width="12.6328125" style="2" customWidth="1"/>
    <col min="11778" max="11778" width="20.81640625" style="2" customWidth="1"/>
    <col min="11779" max="11780" width="17.1796875" style="2" customWidth="1"/>
    <col min="11781" max="11782" width="25.81640625" style="2" customWidth="1"/>
    <col min="11783" max="11783" width="26.36328125" style="2" customWidth="1"/>
    <col min="11784" max="11784" width="16.453125" style="2" customWidth="1"/>
    <col min="11785" max="11785" width="14.453125" style="2" customWidth="1"/>
    <col min="11786" max="11786" width="9.453125" style="2" customWidth="1"/>
    <col min="11787" max="11787" width="16.6328125" style="2" customWidth="1"/>
    <col min="11788" max="11788" width="12.453125" style="2" customWidth="1"/>
    <col min="11789" max="11789" width="9.54296875" style="2" customWidth="1"/>
    <col min="11790" max="11790" width="15.54296875" style="2" customWidth="1"/>
    <col min="11791" max="12022" width="8.81640625" style="2" customWidth="1"/>
    <col min="12023" max="12023" width="24.6328125" style="2" customWidth="1"/>
    <col min="12024" max="12024" width="6" style="2" bestFit="1" customWidth="1"/>
    <col min="12025" max="12032" width="5.81640625" style="2"/>
    <col min="12033" max="12033" width="12.6328125" style="2" customWidth="1"/>
    <col min="12034" max="12034" width="20.81640625" style="2" customWidth="1"/>
    <col min="12035" max="12036" width="17.1796875" style="2" customWidth="1"/>
    <col min="12037" max="12038" width="25.81640625" style="2" customWidth="1"/>
    <col min="12039" max="12039" width="26.36328125" style="2" customWidth="1"/>
    <col min="12040" max="12040" width="16.453125" style="2" customWidth="1"/>
    <col min="12041" max="12041" width="14.453125" style="2" customWidth="1"/>
    <col min="12042" max="12042" width="9.453125" style="2" customWidth="1"/>
    <col min="12043" max="12043" width="16.6328125" style="2" customWidth="1"/>
    <col min="12044" max="12044" width="12.453125" style="2" customWidth="1"/>
    <col min="12045" max="12045" width="9.54296875" style="2" customWidth="1"/>
    <col min="12046" max="12046" width="15.54296875" style="2" customWidth="1"/>
    <col min="12047" max="12278" width="8.81640625" style="2" customWidth="1"/>
    <col min="12279" max="12279" width="24.6328125" style="2" customWidth="1"/>
    <col min="12280" max="12280" width="6" style="2" bestFit="1" customWidth="1"/>
    <col min="12281" max="12288" width="5.81640625" style="2"/>
    <col min="12289" max="12289" width="12.6328125" style="2" customWidth="1"/>
    <col min="12290" max="12290" width="20.81640625" style="2" customWidth="1"/>
    <col min="12291" max="12292" width="17.1796875" style="2" customWidth="1"/>
    <col min="12293" max="12294" width="25.81640625" style="2" customWidth="1"/>
    <col min="12295" max="12295" width="26.36328125" style="2" customWidth="1"/>
    <col min="12296" max="12296" width="16.453125" style="2" customWidth="1"/>
    <col min="12297" max="12297" width="14.453125" style="2" customWidth="1"/>
    <col min="12298" max="12298" width="9.453125" style="2" customWidth="1"/>
    <col min="12299" max="12299" width="16.6328125" style="2" customWidth="1"/>
    <col min="12300" max="12300" width="12.453125" style="2" customWidth="1"/>
    <col min="12301" max="12301" width="9.54296875" style="2" customWidth="1"/>
    <col min="12302" max="12302" width="15.54296875" style="2" customWidth="1"/>
    <col min="12303" max="12534" width="8.81640625" style="2" customWidth="1"/>
    <col min="12535" max="12535" width="24.6328125" style="2" customWidth="1"/>
    <col min="12536" max="12536" width="6" style="2" bestFit="1" customWidth="1"/>
    <col min="12537" max="12544" width="5.81640625" style="2"/>
    <col min="12545" max="12545" width="12.6328125" style="2" customWidth="1"/>
    <col min="12546" max="12546" width="20.81640625" style="2" customWidth="1"/>
    <col min="12547" max="12548" width="17.1796875" style="2" customWidth="1"/>
    <col min="12549" max="12550" width="25.81640625" style="2" customWidth="1"/>
    <col min="12551" max="12551" width="26.36328125" style="2" customWidth="1"/>
    <col min="12552" max="12552" width="16.453125" style="2" customWidth="1"/>
    <col min="12553" max="12553" width="14.453125" style="2" customWidth="1"/>
    <col min="12554" max="12554" width="9.453125" style="2" customWidth="1"/>
    <col min="12555" max="12555" width="16.6328125" style="2" customWidth="1"/>
    <col min="12556" max="12556" width="12.453125" style="2" customWidth="1"/>
    <col min="12557" max="12557" width="9.54296875" style="2" customWidth="1"/>
    <col min="12558" max="12558" width="15.54296875" style="2" customWidth="1"/>
    <col min="12559" max="12790" width="8.81640625" style="2" customWidth="1"/>
    <col min="12791" max="12791" width="24.6328125" style="2" customWidth="1"/>
    <col min="12792" max="12792" width="6" style="2" bestFit="1" customWidth="1"/>
    <col min="12793" max="12800" width="5.81640625" style="2"/>
    <col min="12801" max="12801" width="12.6328125" style="2" customWidth="1"/>
    <col min="12802" max="12802" width="20.81640625" style="2" customWidth="1"/>
    <col min="12803" max="12804" width="17.1796875" style="2" customWidth="1"/>
    <col min="12805" max="12806" width="25.81640625" style="2" customWidth="1"/>
    <col min="12807" max="12807" width="26.36328125" style="2" customWidth="1"/>
    <col min="12808" max="12808" width="16.453125" style="2" customWidth="1"/>
    <col min="12809" max="12809" width="14.453125" style="2" customWidth="1"/>
    <col min="12810" max="12810" width="9.453125" style="2" customWidth="1"/>
    <col min="12811" max="12811" width="16.6328125" style="2" customWidth="1"/>
    <col min="12812" max="12812" width="12.453125" style="2" customWidth="1"/>
    <col min="12813" max="12813" width="9.54296875" style="2" customWidth="1"/>
    <col min="12814" max="12814" width="15.54296875" style="2" customWidth="1"/>
    <col min="12815" max="13046" width="8.81640625" style="2" customWidth="1"/>
    <col min="13047" max="13047" width="24.6328125" style="2" customWidth="1"/>
    <col min="13048" max="13048" width="6" style="2" bestFit="1" customWidth="1"/>
    <col min="13049" max="13056" width="5.81640625" style="2"/>
    <col min="13057" max="13057" width="12.6328125" style="2" customWidth="1"/>
    <col min="13058" max="13058" width="20.81640625" style="2" customWidth="1"/>
    <col min="13059" max="13060" width="17.1796875" style="2" customWidth="1"/>
    <col min="13061" max="13062" width="25.81640625" style="2" customWidth="1"/>
    <col min="13063" max="13063" width="26.36328125" style="2" customWidth="1"/>
    <col min="13064" max="13064" width="16.453125" style="2" customWidth="1"/>
    <col min="13065" max="13065" width="14.453125" style="2" customWidth="1"/>
    <col min="13066" max="13066" width="9.453125" style="2" customWidth="1"/>
    <col min="13067" max="13067" width="16.6328125" style="2" customWidth="1"/>
    <col min="13068" max="13068" width="12.453125" style="2" customWidth="1"/>
    <col min="13069" max="13069" width="9.54296875" style="2" customWidth="1"/>
    <col min="13070" max="13070" width="15.54296875" style="2" customWidth="1"/>
    <col min="13071" max="13302" width="8.81640625" style="2" customWidth="1"/>
    <col min="13303" max="13303" width="24.6328125" style="2" customWidth="1"/>
    <col min="13304" max="13304" width="6" style="2" bestFit="1" customWidth="1"/>
    <col min="13305" max="13312" width="5.81640625" style="2"/>
    <col min="13313" max="13313" width="12.6328125" style="2" customWidth="1"/>
    <col min="13314" max="13314" width="20.81640625" style="2" customWidth="1"/>
    <col min="13315" max="13316" width="17.1796875" style="2" customWidth="1"/>
    <col min="13317" max="13318" width="25.81640625" style="2" customWidth="1"/>
    <col min="13319" max="13319" width="26.36328125" style="2" customWidth="1"/>
    <col min="13320" max="13320" width="16.453125" style="2" customWidth="1"/>
    <col min="13321" max="13321" width="14.453125" style="2" customWidth="1"/>
    <col min="13322" max="13322" width="9.453125" style="2" customWidth="1"/>
    <col min="13323" max="13323" width="16.6328125" style="2" customWidth="1"/>
    <col min="13324" max="13324" width="12.453125" style="2" customWidth="1"/>
    <col min="13325" max="13325" width="9.54296875" style="2" customWidth="1"/>
    <col min="13326" max="13326" width="15.54296875" style="2" customWidth="1"/>
    <col min="13327" max="13558" width="8.81640625" style="2" customWidth="1"/>
    <col min="13559" max="13559" width="24.6328125" style="2" customWidth="1"/>
    <col min="13560" max="13560" width="6" style="2" bestFit="1" customWidth="1"/>
    <col min="13561" max="13568" width="5.81640625" style="2"/>
    <col min="13569" max="13569" width="12.6328125" style="2" customWidth="1"/>
    <col min="13570" max="13570" width="20.81640625" style="2" customWidth="1"/>
    <col min="13571" max="13572" width="17.1796875" style="2" customWidth="1"/>
    <col min="13573" max="13574" width="25.81640625" style="2" customWidth="1"/>
    <col min="13575" max="13575" width="26.36328125" style="2" customWidth="1"/>
    <col min="13576" max="13576" width="16.453125" style="2" customWidth="1"/>
    <col min="13577" max="13577" width="14.453125" style="2" customWidth="1"/>
    <col min="13578" max="13578" width="9.453125" style="2" customWidth="1"/>
    <col min="13579" max="13579" width="16.6328125" style="2" customWidth="1"/>
    <col min="13580" max="13580" width="12.453125" style="2" customWidth="1"/>
    <col min="13581" max="13581" width="9.54296875" style="2" customWidth="1"/>
    <col min="13582" max="13582" width="15.54296875" style="2" customWidth="1"/>
    <col min="13583" max="13814" width="8.81640625" style="2" customWidth="1"/>
    <col min="13815" max="13815" width="24.6328125" style="2" customWidth="1"/>
    <col min="13816" max="13816" width="6" style="2" bestFit="1" customWidth="1"/>
    <col min="13817" max="13824" width="5.81640625" style="2"/>
    <col min="13825" max="13825" width="12.6328125" style="2" customWidth="1"/>
    <col min="13826" max="13826" width="20.81640625" style="2" customWidth="1"/>
    <col min="13827" max="13828" width="17.1796875" style="2" customWidth="1"/>
    <col min="13829" max="13830" width="25.81640625" style="2" customWidth="1"/>
    <col min="13831" max="13831" width="26.36328125" style="2" customWidth="1"/>
    <col min="13832" max="13832" width="16.453125" style="2" customWidth="1"/>
    <col min="13833" max="13833" width="14.453125" style="2" customWidth="1"/>
    <col min="13834" max="13834" width="9.453125" style="2" customWidth="1"/>
    <col min="13835" max="13835" width="16.6328125" style="2" customWidth="1"/>
    <col min="13836" max="13836" width="12.453125" style="2" customWidth="1"/>
    <col min="13837" max="13837" width="9.54296875" style="2" customWidth="1"/>
    <col min="13838" max="13838" width="15.54296875" style="2" customWidth="1"/>
    <col min="13839" max="14070" width="8.81640625" style="2" customWidth="1"/>
    <col min="14071" max="14071" width="24.6328125" style="2" customWidth="1"/>
    <col min="14072" max="14072" width="6" style="2" bestFit="1" customWidth="1"/>
    <col min="14073" max="14080" width="5.81640625" style="2"/>
    <col min="14081" max="14081" width="12.6328125" style="2" customWidth="1"/>
    <col min="14082" max="14082" width="20.81640625" style="2" customWidth="1"/>
    <col min="14083" max="14084" width="17.1796875" style="2" customWidth="1"/>
    <col min="14085" max="14086" width="25.81640625" style="2" customWidth="1"/>
    <col min="14087" max="14087" width="26.36328125" style="2" customWidth="1"/>
    <col min="14088" max="14088" width="16.453125" style="2" customWidth="1"/>
    <col min="14089" max="14089" width="14.453125" style="2" customWidth="1"/>
    <col min="14090" max="14090" width="9.453125" style="2" customWidth="1"/>
    <col min="14091" max="14091" width="16.6328125" style="2" customWidth="1"/>
    <col min="14092" max="14092" width="12.453125" style="2" customWidth="1"/>
    <col min="14093" max="14093" width="9.54296875" style="2" customWidth="1"/>
    <col min="14094" max="14094" width="15.54296875" style="2" customWidth="1"/>
    <col min="14095" max="14326" width="8.81640625" style="2" customWidth="1"/>
    <col min="14327" max="14327" width="24.6328125" style="2" customWidth="1"/>
    <col min="14328" max="14328" width="6" style="2" bestFit="1" customWidth="1"/>
    <col min="14329" max="14336" width="5.81640625" style="2"/>
    <col min="14337" max="14337" width="12.6328125" style="2" customWidth="1"/>
    <col min="14338" max="14338" width="20.81640625" style="2" customWidth="1"/>
    <col min="14339" max="14340" width="17.1796875" style="2" customWidth="1"/>
    <col min="14341" max="14342" width="25.81640625" style="2" customWidth="1"/>
    <col min="14343" max="14343" width="26.36328125" style="2" customWidth="1"/>
    <col min="14344" max="14344" width="16.453125" style="2" customWidth="1"/>
    <col min="14345" max="14345" width="14.453125" style="2" customWidth="1"/>
    <col min="14346" max="14346" width="9.453125" style="2" customWidth="1"/>
    <col min="14347" max="14347" width="16.6328125" style="2" customWidth="1"/>
    <col min="14348" max="14348" width="12.453125" style="2" customWidth="1"/>
    <col min="14349" max="14349" width="9.54296875" style="2" customWidth="1"/>
    <col min="14350" max="14350" width="15.54296875" style="2" customWidth="1"/>
    <col min="14351" max="14582" width="8.81640625" style="2" customWidth="1"/>
    <col min="14583" max="14583" width="24.6328125" style="2" customWidth="1"/>
    <col min="14584" max="14584" width="6" style="2" bestFit="1" customWidth="1"/>
    <col min="14585" max="14592" width="5.81640625" style="2"/>
    <col min="14593" max="14593" width="12.6328125" style="2" customWidth="1"/>
    <col min="14594" max="14594" width="20.81640625" style="2" customWidth="1"/>
    <col min="14595" max="14596" width="17.1796875" style="2" customWidth="1"/>
    <col min="14597" max="14598" width="25.81640625" style="2" customWidth="1"/>
    <col min="14599" max="14599" width="26.36328125" style="2" customWidth="1"/>
    <col min="14600" max="14600" width="16.453125" style="2" customWidth="1"/>
    <col min="14601" max="14601" width="14.453125" style="2" customWidth="1"/>
    <col min="14602" max="14602" width="9.453125" style="2" customWidth="1"/>
    <col min="14603" max="14603" width="16.6328125" style="2" customWidth="1"/>
    <col min="14604" max="14604" width="12.453125" style="2" customWidth="1"/>
    <col min="14605" max="14605" width="9.54296875" style="2" customWidth="1"/>
    <col min="14606" max="14606" width="15.54296875" style="2" customWidth="1"/>
    <col min="14607" max="14838" width="8.81640625" style="2" customWidth="1"/>
    <col min="14839" max="14839" width="24.6328125" style="2" customWidth="1"/>
    <col min="14840" max="14840" width="6" style="2" bestFit="1" customWidth="1"/>
    <col min="14841" max="14848" width="5.81640625" style="2"/>
    <col min="14849" max="14849" width="12.6328125" style="2" customWidth="1"/>
    <col min="14850" max="14850" width="20.81640625" style="2" customWidth="1"/>
    <col min="14851" max="14852" width="17.1796875" style="2" customWidth="1"/>
    <col min="14853" max="14854" width="25.81640625" style="2" customWidth="1"/>
    <col min="14855" max="14855" width="26.36328125" style="2" customWidth="1"/>
    <col min="14856" max="14856" width="16.453125" style="2" customWidth="1"/>
    <col min="14857" max="14857" width="14.453125" style="2" customWidth="1"/>
    <col min="14858" max="14858" width="9.453125" style="2" customWidth="1"/>
    <col min="14859" max="14859" width="16.6328125" style="2" customWidth="1"/>
    <col min="14860" max="14860" width="12.453125" style="2" customWidth="1"/>
    <col min="14861" max="14861" width="9.54296875" style="2" customWidth="1"/>
    <col min="14862" max="14862" width="15.54296875" style="2" customWidth="1"/>
    <col min="14863" max="15094" width="8.81640625" style="2" customWidth="1"/>
    <col min="15095" max="15095" width="24.6328125" style="2" customWidth="1"/>
    <col min="15096" max="15096" width="6" style="2" bestFit="1" customWidth="1"/>
    <col min="15097" max="15104" width="5.81640625" style="2"/>
    <col min="15105" max="15105" width="12.6328125" style="2" customWidth="1"/>
    <col min="15106" max="15106" width="20.81640625" style="2" customWidth="1"/>
    <col min="15107" max="15108" width="17.1796875" style="2" customWidth="1"/>
    <col min="15109" max="15110" width="25.81640625" style="2" customWidth="1"/>
    <col min="15111" max="15111" width="26.36328125" style="2" customWidth="1"/>
    <col min="15112" max="15112" width="16.453125" style="2" customWidth="1"/>
    <col min="15113" max="15113" width="14.453125" style="2" customWidth="1"/>
    <col min="15114" max="15114" width="9.453125" style="2" customWidth="1"/>
    <col min="15115" max="15115" width="16.6328125" style="2" customWidth="1"/>
    <col min="15116" max="15116" width="12.453125" style="2" customWidth="1"/>
    <col min="15117" max="15117" width="9.54296875" style="2" customWidth="1"/>
    <col min="15118" max="15118" width="15.54296875" style="2" customWidth="1"/>
    <col min="15119" max="15350" width="8.81640625" style="2" customWidth="1"/>
    <col min="15351" max="15351" width="24.6328125" style="2" customWidth="1"/>
    <col min="15352" max="15352" width="6" style="2" bestFit="1" customWidth="1"/>
    <col min="15353" max="15360" width="5.81640625" style="2"/>
    <col min="15361" max="15361" width="12.6328125" style="2" customWidth="1"/>
    <col min="15362" max="15362" width="20.81640625" style="2" customWidth="1"/>
    <col min="15363" max="15364" width="17.1796875" style="2" customWidth="1"/>
    <col min="15365" max="15366" width="25.81640625" style="2" customWidth="1"/>
    <col min="15367" max="15367" width="26.36328125" style="2" customWidth="1"/>
    <col min="15368" max="15368" width="16.453125" style="2" customWidth="1"/>
    <col min="15369" max="15369" width="14.453125" style="2" customWidth="1"/>
    <col min="15370" max="15370" width="9.453125" style="2" customWidth="1"/>
    <col min="15371" max="15371" width="16.6328125" style="2" customWidth="1"/>
    <col min="15372" max="15372" width="12.453125" style="2" customWidth="1"/>
    <col min="15373" max="15373" width="9.54296875" style="2" customWidth="1"/>
    <col min="15374" max="15374" width="15.54296875" style="2" customWidth="1"/>
    <col min="15375" max="15606" width="8.81640625" style="2" customWidth="1"/>
    <col min="15607" max="15607" width="24.6328125" style="2" customWidth="1"/>
    <col min="15608" max="15608" width="6" style="2" bestFit="1" customWidth="1"/>
    <col min="15609" max="15616" width="5.81640625" style="2"/>
    <col min="15617" max="15617" width="12.6328125" style="2" customWidth="1"/>
    <col min="15618" max="15618" width="20.81640625" style="2" customWidth="1"/>
    <col min="15619" max="15620" width="17.1796875" style="2" customWidth="1"/>
    <col min="15621" max="15622" width="25.81640625" style="2" customWidth="1"/>
    <col min="15623" max="15623" width="26.36328125" style="2" customWidth="1"/>
    <col min="15624" max="15624" width="16.453125" style="2" customWidth="1"/>
    <col min="15625" max="15625" width="14.453125" style="2" customWidth="1"/>
    <col min="15626" max="15626" width="9.453125" style="2" customWidth="1"/>
    <col min="15627" max="15627" width="16.6328125" style="2" customWidth="1"/>
    <col min="15628" max="15628" width="12.453125" style="2" customWidth="1"/>
    <col min="15629" max="15629" width="9.54296875" style="2" customWidth="1"/>
    <col min="15630" max="15630" width="15.54296875" style="2" customWidth="1"/>
    <col min="15631" max="15862" width="8.81640625" style="2" customWidth="1"/>
    <col min="15863" max="15863" width="24.6328125" style="2" customWidth="1"/>
    <col min="15864" max="15864" width="6" style="2" bestFit="1" customWidth="1"/>
    <col min="15865" max="15872" width="5.81640625" style="2"/>
    <col min="15873" max="15873" width="12.6328125" style="2" customWidth="1"/>
    <col min="15874" max="15874" width="20.81640625" style="2" customWidth="1"/>
    <col min="15875" max="15876" width="17.1796875" style="2" customWidth="1"/>
    <col min="15877" max="15878" width="25.81640625" style="2" customWidth="1"/>
    <col min="15879" max="15879" width="26.36328125" style="2" customWidth="1"/>
    <col min="15880" max="15880" width="16.453125" style="2" customWidth="1"/>
    <col min="15881" max="15881" width="14.453125" style="2" customWidth="1"/>
    <col min="15882" max="15882" width="9.453125" style="2" customWidth="1"/>
    <col min="15883" max="15883" width="16.6328125" style="2" customWidth="1"/>
    <col min="15884" max="15884" width="12.453125" style="2" customWidth="1"/>
    <col min="15885" max="15885" width="9.54296875" style="2" customWidth="1"/>
    <col min="15886" max="15886" width="15.54296875" style="2" customWidth="1"/>
    <col min="15887" max="16118" width="8.81640625" style="2" customWidth="1"/>
    <col min="16119" max="16119" width="24.6328125" style="2" customWidth="1"/>
    <col min="16120" max="16120" width="6" style="2" bestFit="1" customWidth="1"/>
    <col min="16121" max="16128" width="5.81640625" style="2"/>
    <col min="16129" max="16129" width="12.6328125" style="2" customWidth="1"/>
    <col min="16130" max="16130" width="20.81640625" style="2" customWidth="1"/>
    <col min="16131" max="16132" width="17.1796875" style="2" customWidth="1"/>
    <col min="16133" max="16134" width="25.81640625" style="2" customWidth="1"/>
    <col min="16135" max="16135" width="26.36328125" style="2" customWidth="1"/>
    <col min="16136" max="16136" width="16.453125" style="2" customWidth="1"/>
    <col min="16137" max="16137" width="14.453125" style="2" customWidth="1"/>
    <col min="16138" max="16138" width="9.453125" style="2" customWidth="1"/>
    <col min="16139" max="16139" width="16.6328125" style="2" customWidth="1"/>
    <col min="16140" max="16140" width="12.453125" style="2" customWidth="1"/>
    <col min="16141" max="16141" width="9.54296875" style="2" customWidth="1"/>
    <col min="16142" max="16142" width="15.54296875" style="2" customWidth="1"/>
    <col min="16143" max="16374" width="8.81640625" style="2" customWidth="1"/>
    <col min="16375" max="16375" width="24.6328125" style="2" customWidth="1"/>
    <col min="16376" max="16376" width="6" style="2" bestFit="1" customWidth="1"/>
    <col min="16377" max="16384" width="5.81640625" style="2"/>
  </cols>
  <sheetData>
    <row r="1" spans="1:23" ht="20.25" customHeight="1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</row>
    <row r="2" spans="1:23" ht="20" customHeight="1">
      <c r="A2" s="89" t="s">
        <v>1</v>
      </c>
      <c r="B2" s="89"/>
      <c r="C2" s="89"/>
      <c r="D2" s="89"/>
      <c r="E2" s="89"/>
      <c r="F2" s="3"/>
      <c r="G2" s="4" t="s">
        <v>2</v>
      </c>
      <c r="H2" s="5"/>
      <c r="I2" s="6"/>
    </row>
    <row r="3" spans="1:23" ht="44" customHeight="1">
      <c r="A3" s="89" t="s">
        <v>58</v>
      </c>
      <c r="B3" s="89"/>
      <c r="C3" s="89"/>
      <c r="D3" s="89"/>
      <c r="E3" s="89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88" t="s">
        <v>9</v>
      </c>
      <c r="P3" s="88"/>
      <c r="Q3" s="88"/>
      <c r="R3" s="88"/>
      <c r="S3" s="88"/>
      <c r="T3" s="88"/>
      <c r="U3" s="88"/>
      <c r="V3" s="88"/>
      <c r="W3" s="88"/>
    </row>
    <row r="4" spans="1:23" ht="32.5" customHeight="1">
      <c r="A4" s="89" t="s">
        <v>59</v>
      </c>
      <c r="B4" s="89"/>
      <c r="C4" s="89"/>
      <c r="D4" s="89"/>
      <c r="E4" s="89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20.25" customHeight="1">
      <c r="A5" s="11" t="s">
        <v>13</v>
      </c>
      <c r="B5" s="11"/>
      <c r="C5" s="11"/>
      <c r="D5" s="11"/>
      <c r="E5" s="11"/>
      <c r="F5" s="3"/>
      <c r="G5" s="4" t="s">
        <v>14</v>
      </c>
      <c r="H5" s="12">
        <f>15/72*100</f>
        <v>20.833333333333336</v>
      </c>
      <c r="I5" s="6"/>
      <c r="K5" s="13" t="s">
        <v>15</v>
      </c>
      <c r="L5" s="13">
        <v>2</v>
      </c>
      <c r="N5" s="14">
        <v>2</v>
      </c>
      <c r="O5" s="88"/>
      <c r="P5" s="88"/>
      <c r="Q5" s="88"/>
      <c r="R5" s="88"/>
      <c r="S5" s="88"/>
      <c r="T5" s="88"/>
      <c r="U5" s="88"/>
      <c r="V5" s="88"/>
      <c r="W5" s="88"/>
    </row>
    <row r="6" spans="1:23" ht="49" customHeight="1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f>66/72*100</f>
        <v>91.666666666666657</v>
      </c>
      <c r="I6" s="6"/>
      <c r="K6" s="19" t="s">
        <v>20</v>
      </c>
      <c r="L6" s="19">
        <v>1</v>
      </c>
      <c r="N6" s="20">
        <v>1</v>
      </c>
      <c r="O6" s="88"/>
      <c r="P6" s="88"/>
      <c r="Q6" s="88"/>
      <c r="R6" s="88"/>
      <c r="S6" s="88"/>
      <c r="T6" s="88"/>
      <c r="U6" s="88"/>
      <c r="V6" s="88"/>
      <c r="W6" s="88"/>
    </row>
    <row r="7" spans="1:23" ht="42.75" customHeight="1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56.25</v>
      </c>
      <c r="I7" s="26">
        <v>0.6</v>
      </c>
      <c r="K7" s="27" t="s">
        <v>24</v>
      </c>
      <c r="L7" s="27">
        <v>0</v>
      </c>
      <c r="N7" s="28"/>
      <c r="O7" s="88"/>
      <c r="P7" s="88"/>
      <c r="Q7" s="88"/>
      <c r="R7" s="88"/>
      <c r="S7" s="88"/>
      <c r="T7" s="88"/>
      <c r="U7" s="88"/>
      <c r="V7" s="88"/>
      <c r="W7" s="88"/>
    </row>
    <row r="8" spans="1:23" ht="25" customHeight="1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23" ht="25" customHeight="1">
      <c r="B9" s="21" t="s">
        <v>30</v>
      </c>
      <c r="C9" s="23" t="s">
        <v>60</v>
      </c>
      <c r="D9" s="23"/>
      <c r="E9" s="23" t="s">
        <v>60</v>
      </c>
      <c r="F9" s="29"/>
      <c r="H9" s="30"/>
      <c r="I9" s="30"/>
    </row>
    <row r="10" spans="1:23" ht="25" customHeight="1">
      <c r="B10" s="21" t="s">
        <v>32</v>
      </c>
      <c r="C10" s="23">
        <v>50</v>
      </c>
      <c r="D10" s="31">
        <f>(0.55*50)</f>
        <v>27.500000000000004</v>
      </c>
      <c r="E10" s="32">
        <v>50</v>
      </c>
      <c r="F10" s="33">
        <f>0.55*50</f>
        <v>27.500000000000004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  <c r="U10" s="36" t="s">
        <v>46</v>
      </c>
      <c r="V10" s="36" t="s">
        <v>47</v>
      </c>
    </row>
    <row r="11" spans="1:23" ht="25" customHeight="1">
      <c r="A11" s="15">
        <v>1</v>
      </c>
      <c r="B11" s="37">
        <v>170101170007</v>
      </c>
      <c r="C11" s="38">
        <v>29</v>
      </c>
      <c r="D11" s="38">
        <f>COUNTIF(C11:C82,"&gt;="&amp;D10)</f>
        <v>15</v>
      </c>
      <c r="E11" s="38">
        <v>40</v>
      </c>
      <c r="F11" s="39">
        <f>COUNTIF(E11:E82,"&gt;="&amp;F10)</f>
        <v>66</v>
      </c>
      <c r="G11" s="40" t="s">
        <v>48</v>
      </c>
      <c r="H11" s="60">
        <v>3</v>
      </c>
      <c r="I11" s="61"/>
      <c r="J11" s="62">
        <v>1</v>
      </c>
      <c r="L11" s="62"/>
      <c r="M11" s="62">
        <v>2</v>
      </c>
      <c r="N11" s="62"/>
      <c r="O11" s="62">
        <v>1</v>
      </c>
      <c r="P11" s="62"/>
      <c r="Q11" s="62">
        <v>1</v>
      </c>
      <c r="R11" s="62"/>
      <c r="S11" s="62"/>
      <c r="T11" s="62"/>
      <c r="U11" s="62"/>
      <c r="V11" s="62">
        <v>3</v>
      </c>
    </row>
    <row r="12" spans="1:23" ht="25" customHeight="1">
      <c r="A12" s="15">
        <v>2</v>
      </c>
      <c r="B12" s="37">
        <v>170101170011</v>
      </c>
      <c r="C12" s="38">
        <v>38</v>
      </c>
      <c r="D12" s="41">
        <f>(15/72)*100</f>
        <v>20.833333333333336</v>
      </c>
      <c r="E12" s="38">
        <v>45</v>
      </c>
      <c r="F12" s="42">
        <f>(66/72)*100</f>
        <v>91.666666666666657</v>
      </c>
      <c r="G12" s="40" t="s">
        <v>49</v>
      </c>
      <c r="H12" s="46">
        <v>3</v>
      </c>
      <c r="I12" s="63"/>
      <c r="J12" s="64"/>
      <c r="K12" s="62">
        <v>2</v>
      </c>
      <c r="L12" s="64">
        <v>1</v>
      </c>
      <c r="M12" s="64">
        <v>2</v>
      </c>
      <c r="N12" s="64"/>
      <c r="O12" s="64"/>
      <c r="P12" s="64"/>
      <c r="Q12" s="64"/>
      <c r="R12" s="64">
        <v>1</v>
      </c>
      <c r="S12" s="64">
        <v>1</v>
      </c>
      <c r="T12" s="64"/>
      <c r="U12" s="64">
        <v>1</v>
      </c>
      <c r="V12" s="64">
        <v>3</v>
      </c>
    </row>
    <row r="13" spans="1:23" ht="25" customHeight="1">
      <c r="A13" s="15">
        <v>3</v>
      </c>
      <c r="B13" s="37">
        <v>170101170013</v>
      </c>
      <c r="C13" s="38">
        <v>33</v>
      </c>
      <c r="D13" s="38"/>
      <c r="E13" s="38">
        <v>42</v>
      </c>
      <c r="F13" s="44"/>
      <c r="G13" s="40" t="s">
        <v>50</v>
      </c>
      <c r="H13" s="46">
        <v>3</v>
      </c>
      <c r="I13" s="63">
        <v>1</v>
      </c>
      <c r="J13" s="64"/>
      <c r="K13" s="64">
        <v>1</v>
      </c>
      <c r="L13" s="64"/>
      <c r="M13" s="64">
        <v>1</v>
      </c>
      <c r="N13" s="64">
        <v>1</v>
      </c>
      <c r="O13" s="64"/>
      <c r="P13" s="64"/>
      <c r="Q13" s="64">
        <v>1</v>
      </c>
      <c r="R13" s="64"/>
      <c r="S13" s="64"/>
      <c r="T13" s="64"/>
      <c r="U13" s="64"/>
      <c r="V13" s="64"/>
    </row>
    <row r="14" spans="1:23" ht="35.5" customHeight="1">
      <c r="A14" s="15">
        <v>4</v>
      </c>
      <c r="B14" s="37">
        <v>170101170014</v>
      </c>
      <c r="C14" s="38">
        <v>31</v>
      </c>
      <c r="D14" s="38"/>
      <c r="E14" s="38">
        <v>35</v>
      </c>
      <c r="F14" s="44"/>
      <c r="G14" s="45" t="s">
        <v>53</v>
      </c>
      <c r="H14" s="46">
        <f>AVERAGE(H11:H13)</f>
        <v>3</v>
      </c>
      <c r="I14" s="46">
        <f>AVERAGE(I13)</f>
        <v>1</v>
      </c>
      <c r="J14" s="46">
        <f t="shared" ref="J14:V14" si="0">AVERAGE(J11:J13)</f>
        <v>1</v>
      </c>
      <c r="K14" s="46">
        <f>AVERAGE(K11:K13)</f>
        <v>1.5</v>
      </c>
      <c r="L14" s="46">
        <f t="shared" si="0"/>
        <v>1</v>
      </c>
      <c r="M14" s="46">
        <f t="shared" si="0"/>
        <v>1.6666666666666667</v>
      </c>
      <c r="N14" s="46">
        <f>AVERAGE(N11:N13)</f>
        <v>1</v>
      </c>
      <c r="O14" s="46">
        <f>AVERAGE(O11:O13)</f>
        <v>1</v>
      </c>
      <c r="P14" s="46"/>
      <c r="Q14" s="46">
        <f t="shared" si="0"/>
        <v>1</v>
      </c>
      <c r="R14" s="46">
        <f t="shared" si="0"/>
        <v>1</v>
      </c>
      <c r="S14" s="46">
        <f t="shared" si="0"/>
        <v>1</v>
      </c>
      <c r="T14" s="46"/>
      <c r="U14" s="46">
        <f t="shared" si="0"/>
        <v>1</v>
      </c>
      <c r="V14" s="46">
        <f t="shared" si="0"/>
        <v>3</v>
      </c>
    </row>
    <row r="15" spans="1:23" ht="38" customHeight="1">
      <c r="A15" s="15">
        <v>5</v>
      </c>
      <c r="B15" s="37">
        <v>170101170015</v>
      </c>
      <c r="C15" s="38">
        <v>32</v>
      </c>
      <c r="D15" s="38"/>
      <c r="E15" s="38">
        <v>42</v>
      </c>
      <c r="F15" s="44"/>
      <c r="G15" s="47" t="s">
        <v>54</v>
      </c>
      <c r="H15" s="48">
        <f>(56.25*H14)/100</f>
        <v>1.6875</v>
      </c>
      <c r="I15" s="48">
        <f t="shared" ref="I15:V15" si="1">(56.25*I14)/100</f>
        <v>0.5625</v>
      </c>
      <c r="J15" s="48">
        <f t="shared" si="1"/>
        <v>0.5625</v>
      </c>
      <c r="K15" s="48">
        <f t="shared" si="1"/>
        <v>0.84375</v>
      </c>
      <c r="L15" s="48">
        <f t="shared" si="1"/>
        <v>0.5625</v>
      </c>
      <c r="M15" s="48">
        <f t="shared" si="1"/>
        <v>0.9375</v>
      </c>
      <c r="N15" s="48">
        <f>(56.25*N14)/100</f>
        <v>0.5625</v>
      </c>
      <c r="O15" s="48">
        <f t="shared" si="1"/>
        <v>0.5625</v>
      </c>
      <c r="P15" s="48"/>
      <c r="Q15" s="48">
        <f t="shared" si="1"/>
        <v>0.5625</v>
      </c>
      <c r="R15" s="48">
        <f t="shared" si="1"/>
        <v>0.5625</v>
      </c>
      <c r="S15" s="48">
        <f t="shared" si="1"/>
        <v>0.5625</v>
      </c>
      <c r="T15" s="48"/>
      <c r="U15" s="48">
        <f t="shared" si="1"/>
        <v>0.5625</v>
      </c>
      <c r="V15" s="48">
        <f t="shared" si="1"/>
        <v>1.6875</v>
      </c>
    </row>
    <row r="16" spans="1:23" ht="25" customHeight="1">
      <c r="A16" s="15">
        <v>6</v>
      </c>
      <c r="B16" s="37">
        <v>170101170016</v>
      </c>
      <c r="C16" s="38">
        <v>29</v>
      </c>
      <c r="D16" s="38"/>
      <c r="E16" s="38">
        <v>37</v>
      </c>
      <c r="F16" s="44"/>
      <c r="G16" s="50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</row>
    <row r="17" spans="1:22" ht="41" customHeight="1">
      <c r="A17" s="15">
        <v>7</v>
      </c>
      <c r="B17" s="37">
        <v>170101170019</v>
      </c>
      <c r="C17" s="38">
        <v>28</v>
      </c>
      <c r="D17" s="38"/>
      <c r="E17" s="38">
        <v>37</v>
      </c>
      <c r="F17" s="38"/>
    </row>
    <row r="18" spans="1:22" ht="25" customHeight="1">
      <c r="A18" s="15">
        <v>8</v>
      </c>
      <c r="B18" s="37">
        <v>170101170020</v>
      </c>
      <c r="C18" s="38">
        <v>30</v>
      </c>
      <c r="D18" s="38"/>
      <c r="E18" s="38">
        <v>42</v>
      </c>
      <c r="F18" s="49"/>
    </row>
    <row r="19" spans="1:22" ht="25" customHeight="1">
      <c r="A19" s="15">
        <v>9</v>
      </c>
      <c r="B19" s="37">
        <v>170101170021</v>
      </c>
      <c r="C19" s="38">
        <v>31</v>
      </c>
      <c r="D19" s="38"/>
      <c r="E19" s="38">
        <v>43</v>
      </c>
      <c r="F19" s="49"/>
    </row>
    <row r="20" spans="1:22" ht="25" customHeight="1">
      <c r="A20" s="15">
        <v>10</v>
      </c>
      <c r="B20" s="37">
        <v>170101170023</v>
      </c>
      <c r="C20" s="38">
        <v>31</v>
      </c>
      <c r="D20" s="38"/>
      <c r="E20" s="38">
        <v>43</v>
      </c>
      <c r="F20" s="49"/>
      <c r="J20" s="30"/>
      <c r="K20" s="30"/>
    </row>
    <row r="21" spans="1:22" ht="31.5" customHeight="1">
      <c r="A21" s="15">
        <v>11</v>
      </c>
      <c r="B21" s="37">
        <v>170101170024</v>
      </c>
      <c r="C21" s="38">
        <v>32</v>
      </c>
      <c r="D21" s="38"/>
      <c r="E21" s="38">
        <v>41</v>
      </c>
      <c r="F21" s="49"/>
      <c r="H21" s="51"/>
      <c r="I21" s="90"/>
      <c r="J21" s="90"/>
      <c r="M21" s="30"/>
      <c r="N21" s="30"/>
      <c r="O21" s="30"/>
      <c r="P21" s="30"/>
      <c r="Q21" s="30"/>
    </row>
    <row r="22" spans="1:22" ht="25" customHeight="1">
      <c r="A22" s="15">
        <v>12</v>
      </c>
      <c r="B22" s="37">
        <v>170101170025</v>
      </c>
      <c r="C22" s="38">
        <v>28</v>
      </c>
      <c r="D22" s="38"/>
      <c r="E22" s="38">
        <v>41</v>
      </c>
      <c r="F22" s="49"/>
      <c r="H22" s="52"/>
      <c r="I22" s="53"/>
      <c r="J22" s="53"/>
      <c r="M22" s="30"/>
      <c r="N22" s="30"/>
      <c r="O22" s="30"/>
      <c r="P22" s="30"/>
      <c r="Q22" s="30"/>
    </row>
    <row r="23" spans="1:22" ht="25" customHeight="1">
      <c r="A23" s="15">
        <v>13</v>
      </c>
      <c r="B23" s="37">
        <v>170101170027</v>
      </c>
      <c r="C23" s="38">
        <v>31</v>
      </c>
      <c r="D23" s="38"/>
      <c r="E23" s="38">
        <v>42</v>
      </c>
      <c r="F23" s="49"/>
      <c r="H23" s="15"/>
      <c r="N23" s="30"/>
      <c r="O23" s="30"/>
      <c r="P23" s="30"/>
      <c r="Q23" s="30"/>
      <c r="R23" s="30"/>
    </row>
    <row r="24" spans="1:22" ht="25" customHeight="1">
      <c r="A24" s="15">
        <v>14</v>
      </c>
      <c r="B24" s="37">
        <v>170101170029</v>
      </c>
      <c r="C24" s="38">
        <v>33</v>
      </c>
      <c r="D24" s="38"/>
      <c r="E24" s="38">
        <v>44</v>
      </c>
      <c r="F24" s="49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</row>
    <row r="25" spans="1:22" ht="25" customHeight="1">
      <c r="A25" s="15">
        <v>15</v>
      </c>
      <c r="B25" s="37">
        <v>170101170030</v>
      </c>
      <c r="C25" s="54">
        <v>32</v>
      </c>
      <c r="D25" s="54"/>
      <c r="E25" s="54">
        <v>43</v>
      </c>
      <c r="F25" s="55"/>
      <c r="G25" s="56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</row>
    <row r="26" spans="1:22" ht="25" customHeight="1">
      <c r="A26" s="15">
        <v>16</v>
      </c>
      <c r="B26" s="37">
        <v>170101170031</v>
      </c>
      <c r="C26" s="38">
        <v>25</v>
      </c>
      <c r="D26" s="38"/>
      <c r="E26" s="38">
        <v>25</v>
      </c>
      <c r="F26" s="49"/>
      <c r="G26" s="56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</row>
    <row r="27" spans="1:22" ht="25" customHeight="1">
      <c r="A27" s="15">
        <v>17</v>
      </c>
      <c r="B27" s="37">
        <v>170101170033</v>
      </c>
      <c r="C27" s="38">
        <v>26</v>
      </c>
      <c r="D27" s="38"/>
      <c r="E27" s="38">
        <v>33</v>
      </c>
      <c r="F27" s="49"/>
      <c r="G27" s="56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</row>
    <row r="28" spans="1:22" ht="25" customHeight="1">
      <c r="A28" s="15">
        <v>18</v>
      </c>
      <c r="B28" s="37">
        <v>170101170034</v>
      </c>
      <c r="C28" s="38">
        <v>25</v>
      </c>
      <c r="D28" s="38"/>
      <c r="E28" s="38">
        <v>25</v>
      </c>
      <c r="F28" s="49"/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</row>
    <row r="29" spans="1:22" ht="25" customHeight="1">
      <c r="A29" s="15">
        <v>19</v>
      </c>
      <c r="B29" s="37">
        <v>170101170035</v>
      </c>
      <c r="C29" s="38">
        <v>27</v>
      </c>
      <c r="D29" s="38"/>
      <c r="E29" s="38">
        <v>37</v>
      </c>
      <c r="F29" s="49"/>
      <c r="G29" s="56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</row>
    <row r="30" spans="1:22" ht="25" customHeight="1">
      <c r="A30" s="15">
        <v>20</v>
      </c>
      <c r="B30" s="37">
        <v>170101170036</v>
      </c>
      <c r="C30" s="38">
        <v>25</v>
      </c>
      <c r="D30" s="38"/>
      <c r="E30" s="38">
        <v>35</v>
      </c>
      <c r="F30" s="49"/>
      <c r="G30" s="56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</row>
    <row r="31" spans="1:22" ht="25" customHeight="1">
      <c r="A31" s="15">
        <v>21</v>
      </c>
      <c r="B31" s="37">
        <v>170101170037</v>
      </c>
      <c r="C31" s="38">
        <v>24</v>
      </c>
      <c r="D31" s="38"/>
      <c r="E31" s="38">
        <v>35</v>
      </c>
      <c r="F31" s="49"/>
      <c r="G31" s="56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</row>
    <row r="32" spans="1:22" ht="25" customHeight="1">
      <c r="A32" s="15">
        <v>22</v>
      </c>
      <c r="B32" s="37">
        <v>170101170038</v>
      </c>
      <c r="C32" s="38">
        <v>26</v>
      </c>
      <c r="D32" s="38"/>
      <c r="E32" s="38">
        <v>36</v>
      </c>
      <c r="F32" s="49"/>
      <c r="G32" s="56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</row>
    <row r="33" spans="1:23" ht="25" customHeight="1">
      <c r="A33" s="15">
        <v>23</v>
      </c>
      <c r="B33" s="37">
        <v>170101170040</v>
      </c>
      <c r="C33" s="38">
        <v>23</v>
      </c>
      <c r="D33" s="38"/>
      <c r="E33" s="38">
        <v>35</v>
      </c>
      <c r="F33" s="49"/>
      <c r="G33" s="5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</row>
    <row r="34" spans="1:23" ht="25" customHeight="1">
      <c r="A34" s="15">
        <v>24</v>
      </c>
      <c r="B34" s="37">
        <v>170101170041</v>
      </c>
      <c r="C34" s="38">
        <v>25</v>
      </c>
      <c r="D34" s="38"/>
      <c r="E34" s="38">
        <v>32</v>
      </c>
      <c r="F34" s="49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 ht="25" customHeight="1">
      <c r="A35" s="15">
        <v>25</v>
      </c>
      <c r="B35" s="37">
        <v>170101170042</v>
      </c>
      <c r="C35" s="38">
        <v>24</v>
      </c>
      <c r="D35" s="38"/>
      <c r="E35" s="38">
        <v>36</v>
      </c>
      <c r="F35" s="49"/>
      <c r="G35" s="50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</row>
    <row r="36" spans="1:23" ht="25" customHeight="1">
      <c r="A36" s="15">
        <v>26</v>
      </c>
      <c r="B36" s="37">
        <v>170101170046</v>
      </c>
      <c r="C36" s="38">
        <v>25</v>
      </c>
      <c r="D36" s="38"/>
      <c r="E36" s="38">
        <v>36</v>
      </c>
      <c r="F36" s="49"/>
    </row>
    <row r="37" spans="1:23" ht="25" customHeight="1">
      <c r="A37" s="15">
        <v>27</v>
      </c>
      <c r="B37" s="37">
        <v>170101170047</v>
      </c>
      <c r="C37" s="38">
        <v>27</v>
      </c>
      <c r="D37" s="38"/>
      <c r="E37" s="38">
        <v>34</v>
      </c>
      <c r="F37" s="49"/>
    </row>
    <row r="38" spans="1:23" ht="25" customHeight="1">
      <c r="A38" s="15">
        <v>28</v>
      </c>
      <c r="B38" s="37">
        <v>170101170048</v>
      </c>
      <c r="C38" s="38">
        <v>24</v>
      </c>
      <c r="D38" s="38"/>
      <c r="E38" s="38">
        <v>33</v>
      </c>
      <c r="F38" s="49"/>
      <c r="G38" s="5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</row>
    <row r="39" spans="1:23" ht="25" customHeight="1">
      <c r="A39" s="15">
        <v>29</v>
      </c>
      <c r="B39" s="37">
        <v>170101170049</v>
      </c>
      <c r="C39" s="38">
        <v>27</v>
      </c>
      <c r="D39" s="38"/>
      <c r="E39" s="38">
        <v>37</v>
      </c>
      <c r="F39" s="49"/>
      <c r="G39" s="56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</row>
    <row r="40" spans="1:23" ht="25" customHeight="1">
      <c r="A40" s="15">
        <v>30</v>
      </c>
      <c r="B40" s="37">
        <v>170101170050</v>
      </c>
      <c r="C40" s="38">
        <v>23</v>
      </c>
      <c r="D40" s="38"/>
      <c r="E40" s="38">
        <v>26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</row>
    <row r="41" spans="1:23" ht="25" customHeight="1">
      <c r="A41" s="15">
        <v>31</v>
      </c>
      <c r="B41" s="37">
        <v>170101170051</v>
      </c>
      <c r="C41" s="38">
        <v>27</v>
      </c>
      <c r="D41" s="38"/>
      <c r="E41" s="38">
        <v>43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</row>
    <row r="42" spans="1:23" ht="25" customHeight="1">
      <c r="A42" s="15">
        <v>32</v>
      </c>
      <c r="B42" s="37">
        <v>170101170054</v>
      </c>
      <c r="C42" s="38">
        <v>24</v>
      </c>
      <c r="D42" s="38"/>
      <c r="E42" s="38">
        <v>37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</row>
    <row r="43" spans="1:23" ht="25" customHeight="1">
      <c r="A43" s="15">
        <v>33</v>
      </c>
      <c r="B43" s="37">
        <v>170101170055</v>
      </c>
      <c r="C43" s="38">
        <v>24</v>
      </c>
      <c r="D43" s="38"/>
      <c r="E43" s="38">
        <v>40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</row>
    <row r="44" spans="1:23" ht="25" customHeight="1">
      <c r="A44" s="15">
        <v>34</v>
      </c>
      <c r="B44" s="37">
        <v>170101170056</v>
      </c>
      <c r="C44" s="38">
        <v>24</v>
      </c>
      <c r="D44" s="38"/>
      <c r="E44" s="38">
        <v>39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</row>
    <row r="45" spans="1:23" ht="25" customHeight="1">
      <c r="A45" s="15">
        <v>35</v>
      </c>
      <c r="B45" s="37">
        <v>170101170057</v>
      </c>
      <c r="C45" s="38">
        <v>25</v>
      </c>
      <c r="D45" s="38"/>
      <c r="E45" s="38">
        <v>24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</row>
    <row r="46" spans="1:23" ht="25" customHeight="1">
      <c r="A46" s="15">
        <v>36</v>
      </c>
      <c r="B46" s="37">
        <v>170101170058</v>
      </c>
      <c r="C46" s="38">
        <v>23</v>
      </c>
      <c r="D46" s="38"/>
      <c r="E46" s="38">
        <v>37</v>
      </c>
      <c r="F46" s="49"/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</row>
    <row r="47" spans="1:23" ht="25" customHeight="1">
      <c r="A47" s="15">
        <v>37</v>
      </c>
      <c r="B47" s="37">
        <v>170101170060</v>
      </c>
      <c r="C47" s="38">
        <v>25</v>
      </c>
      <c r="D47" s="38"/>
      <c r="E47" s="38">
        <v>42</v>
      </c>
      <c r="F47" s="49"/>
      <c r="G47" s="5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</row>
    <row r="48" spans="1:23" ht="25" customHeight="1">
      <c r="A48" s="15">
        <v>38</v>
      </c>
      <c r="B48" s="37">
        <v>170101170061</v>
      </c>
      <c r="C48" s="38">
        <v>23</v>
      </c>
      <c r="D48" s="38"/>
      <c r="E48" s="38">
        <v>35</v>
      </c>
      <c r="F48" s="49"/>
      <c r="G48" s="5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</row>
    <row r="49" spans="1:22" ht="25" customHeight="1">
      <c r="A49" s="15">
        <v>39</v>
      </c>
      <c r="B49" s="37">
        <v>170101170063</v>
      </c>
      <c r="C49" s="38">
        <v>23</v>
      </c>
      <c r="D49" s="38"/>
      <c r="E49" s="38">
        <v>36</v>
      </c>
      <c r="F49" s="49"/>
      <c r="G49" s="50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</row>
    <row r="50" spans="1:22" ht="25" customHeight="1">
      <c r="A50" s="15">
        <v>40</v>
      </c>
      <c r="B50" s="37">
        <v>170101170064</v>
      </c>
      <c r="C50" s="38">
        <v>23</v>
      </c>
      <c r="D50" s="38"/>
      <c r="E50" s="38">
        <v>34</v>
      </c>
      <c r="F50" s="49"/>
    </row>
    <row r="51" spans="1:22" ht="25" customHeight="1">
      <c r="A51" s="15">
        <v>41</v>
      </c>
      <c r="B51" s="37">
        <v>170101170066</v>
      </c>
      <c r="C51" s="38">
        <v>26</v>
      </c>
      <c r="D51" s="38"/>
      <c r="E51" s="38">
        <v>38</v>
      </c>
      <c r="F51" s="49"/>
    </row>
    <row r="52" spans="1:22" ht="25" customHeight="1">
      <c r="A52" s="15">
        <v>42</v>
      </c>
      <c r="B52" s="37">
        <v>170101170067</v>
      </c>
      <c r="C52" s="54">
        <v>24</v>
      </c>
      <c r="D52" s="54"/>
      <c r="E52" s="54">
        <v>25</v>
      </c>
      <c r="F52" s="55"/>
      <c r="G52" s="5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</row>
    <row r="53" spans="1:22" ht="25" customHeight="1">
      <c r="A53" s="15">
        <v>43</v>
      </c>
      <c r="B53" s="37">
        <v>170101170068</v>
      </c>
      <c r="C53" s="54">
        <v>25</v>
      </c>
      <c r="D53" s="54"/>
      <c r="E53" s="54">
        <v>39</v>
      </c>
      <c r="F53" s="55"/>
      <c r="G53" s="5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</row>
    <row r="54" spans="1:22" ht="25" customHeight="1">
      <c r="A54" s="15">
        <v>44</v>
      </c>
      <c r="B54" s="37">
        <v>170101170069</v>
      </c>
      <c r="C54" s="38">
        <v>22</v>
      </c>
      <c r="D54" s="38"/>
      <c r="E54" s="38">
        <v>37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</row>
    <row r="55" spans="1:22" ht="25" customHeight="1">
      <c r="A55" s="15">
        <v>45</v>
      </c>
      <c r="B55" s="37">
        <v>170101170071</v>
      </c>
      <c r="C55" s="38">
        <v>22</v>
      </c>
      <c r="D55" s="38"/>
      <c r="E55" s="38">
        <v>37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</row>
    <row r="56" spans="1:22" ht="25" customHeight="1">
      <c r="A56" s="15">
        <v>46</v>
      </c>
      <c r="B56" s="37">
        <v>170101170072</v>
      </c>
      <c r="C56" s="38">
        <v>18</v>
      </c>
      <c r="D56" s="38"/>
      <c r="E56" s="38">
        <v>29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</row>
    <row r="57" spans="1:22" ht="25" customHeight="1">
      <c r="A57" s="15">
        <v>47</v>
      </c>
      <c r="B57" s="37">
        <v>170101170073</v>
      </c>
      <c r="C57" s="38">
        <v>24</v>
      </c>
      <c r="D57" s="38"/>
      <c r="E57" s="38">
        <v>36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</row>
    <row r="58" spans="1:22" ht="25" customHeight="1">
      <c r="A58" s="15">
        <v>48</v>
      </c>
      <c r="B58" s="37">
        <v>170101170074</v>
      </c>
      <c r="C58" s="38">
        <v>22</v>
      </c>
      <c r="D58" s="38"/>
      <c r="E58" s="38">
        <v>30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</row>
    <row r="59" spans="1:22" ht="25" customHeight="1">
      <c r="A59" s="15">
        <v>49</v>
      </c>
      <c r="B59" s="37">
        <v>170101170076</v>
      </c>
      <c r="C59" s="38">
        <v>20</v>
      </c>
      <c r="D59" s="38"/>
      <c r="E59" s="38">
        <v>32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</row>
    <row r="60" spans="1:22" ht="25" customHeight="1">
      <c r="A60" s="15">
        <v>50</v>
      </c>
      <c r="B60" s="37">
        <v>170101170077</v>
      </c>
      <c r="C60" s="38">
        <v>22</v>
      </c>
      <c r="D60" s="38"/>
      <c r="E60" s="38">
        <v>28</v>
      </c>
      <c r="F60" s="49"/>
      <c r="G60" s="5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</row>
    <row r="61" spans="1:22" ht="25" customHeight="1">
      <c r="A61" s="15">
        <v>51</v>
      </c>
      <c r="B61" s="37">
        <v>170101170080</v>
      </c>
      <c r="C61" s="38">
        <v>20</v>
      </c>
      <c r="D61" s="38"/>
      <c r="E61" s="38">
        <v>30</v>
      </c>
      <c r="F61" s="49"/>
      <c r="G61" s="56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</row>
    <row r="62" spans="1:22" ht="25" customHeight="1">
      <c r="A62" s="15">
        <v>52</v>
      </c>
      <c r="B62" s="37">
        <v>170101170081</v>
      </c>
      <c r="C62" s="38">
        <v>20</v>
      </c>
      <c r="D62" s="38"/>
      <c r="E62" s="38">
        <v>31</v>
      </c>
      <c r="F62" s="49"/>
      <c r="G62" s="5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</row>
    <row r="63" spans="1:22" ht="25" customHeight="1">
      <c r="A63" s="15">
        <v>53</v>
      </c>
      <c r="B63" s="37">
        <v>170101170082</v>
      </c>
      <c r="C63" s="38">
        <v>22</v>
      </c>
      <c r="D63" s="38"/>
      <c r="E63" s="38">
        <v>27</v>
      </c>
      <c r="F63" s="49"/>
    </row>
    <row r="64" spans="1:22" ht="25" customHeight="1">
      <c r="A64" s="15">
        <v>54</v>
      </c>
      <c r="B64" s="37">
        <v>170101170083</v>
      </c>
      <c r="C64" s="38">
        <v>22</v>
      </c>
      <c r="D64" s="38"/>
      <c r="E64" s="38">
        <v>32</v>
      </c>
      <c r="F64" s="49"/>
    </row>
    <row r="65" spans="1:9" ht="25" customHeight="1">
      <c r="A65" s="15">
        <v>55</v>
      </c>
      <c r="B65" s="37">
        <v>170101170084</v>
      </c>
      <c r="C65" s="38">
        <v>22</v>
      </c>
      <c r="D65" s="38"/>
      <c r="E65" s="38">
        <v>30</v>
      </c>
      <c r="F65" s="49"/>
    </row>
    <row r="66" spans="1:9" ht="25" customHeight="1">
      <c r="A66" s="15">
        <v>56</v>
      </c>
      <c r="B66" s="37">
        <v>170101170085</v>
      </c>
      <c r="C66" s="38">
        <v>22</v>
      </c>
      <c r="D66" s="38"/>
      <c r="E66" s="38">
        <v>28</v>
      </c>
      <c r="F66" s="49"/>
    </row>
    <row r="67" spans="1:9" ht="25" customHeight="1">
      <c r="A67" s="15">
        <v>57</v>
      </c>
      <c r="B67" s="37">
        <v>170101170088</v>
      </c>
      <c r="C67" s="38">
        <v>21</v>
      </c>
      <c r="D67" s="38"/>
      <c r="E67" s="38">
        <v>34</v>
      </c>
      <c r="F67" s="49"/>
    </row>
    <row r="68" spans="1:9" ht="25" customHeight="1">
      <c r="A68" s="15">
        <v>58</v>
      </c>
      <c r="B68" s="37">
        <v>170101170089</v>
      </c>
      <c r="C68" s="38">
        <v>22</v>
      </c>
      <c r="D68" s="38"/>
      <c r="E68" s="38">
        <v>34</v>
      </c>
      <c r="F68" s="49"/>
    </row>
    <row r="69" spans="1:9" ht="25" customHeight="1">
      <c r="A69" s="15">
        <v>59</v>
      </c>
      <c r="B69" s="37">
        <v>170101170090</v>
      </c>
      <c r="C69" s="38">
        <v>21</v>
      </c>
      <c r="D69" s="38"/>
      <c r="E69" s="38">
        <v>33</v>
      </c>
      <c r="F69" s="49"/>
    </row>
    <row r="70" spans="1:9" ht="25" customHeight="1">
      <c r="A70" s="15">
        <v>60</v>
      </c>
      <c r="B70" s="37">
        <v>170101170091</v>
      </c>
      <c r="C70" s="38">
        <v>21</v>
      </c>
      <c r="D70" s="38"/>
      <c r="E70" s="38">
        <v>33</v>
      </c>
      <c r="F70" s="49"/>
    </row>
    <row r="71" spans="1:9" ht="25" customHeight="1">
      <c r="A71" s="15">
        <v>61</v>
      </c>
      <c r="B71" s="37">
        <v>170101170092</v>
      </c>
      <c r="C71" s="38">
        <v>22</v>
      </c>
      <c r="D71" s="38"/>
      <c r="E71" s="38">
        <v>39</v>
      </c>
      <c r="F71" s="49"/>
    </row>
    <row r="72" spans="1:9" ht="25" customHeight="1">
      <c r="A72" s="15">
        <v>62</v>
      </c>
      <c r="B72" s="37">
        <v>170101170094</v>
      </c>
      <c r="C72" s="38">
        <v>20</v>
      </c>
      <c r="D72" s="38"/>
      <c r="E72" s="38">
        <v>33</v>
      </c>
      <c r="F72" s="49"/>
    </row>
    <row r="73" spans="1:9" ht="25" customHeight="1">
      <c r="A73" s="15">
        <v>63</v>
      </c>
      <c r="B73" s="37">
        <v>170101170096</v>
      </c>
      <c r="C73" s="38">
        <v>21</v>
      </c>
      <c r="D73" s="38"/>
      <c r="E73" s="38">
        <v>35</v>
      </c>
      <c r="F73" s="49"/>
    </row>
    <row r="74" spans="1:9" ht="25" customHeight="1">
      <c r="A74" s="15">
        <v>64</v>
      </c>
      <c r="B74" s="37">
        <v>170101170098</v>
      </c>
      <c r="C74" s="38">
        <v>21</v>
      </c>
      <c r="D74" s="38"/>
      <c r="E74" s="38">
        <v>37</v>
      </c>
      <c r="F74" s="49"/>
    </row>
    <row r="75" spans="1:9" ht="25" customHeight="1">
      <c r="A75" s="15">
        <v>65</v>
      </c>
      <c r="B75" s="37">
        <v>170101170099</v>
      </c>
      <c r="C75" s="38">
        <v>19</v>
      </c>
      <c r="D75" s="38"/>
      <c r="E75" s="38">
        <v>33</v>
      </c>
      <c r="F75" s="49"/>
    </row>
    <row r="76" spans="1:9" ht="25" customHeight="1">
      <c r="A76" s="15">
        <v>66</v>
      </c>
      <c r="B76" s="37">
        <v>170101170100</v>
      </c>
      <c r="C76" s="38">
        <v>22</v>
      </c>
      <c r="D76" s="38"/>
      <c r="E76" s="38">
        <v>34</v>
      </c>
      <c r="F76" s="49"/>
    </row>
    <row r="77" spans="1:9" ht="25" customHeight="1">
      <c r="A77" s="15">
        <v>67</v>
      </c>
      <c r="B77" s="37">
        <v>170101170101</v>
      </c>
      <c r="C77" s="38">
        <v>22</v>
      </c>
      <c r="D77" s="38"/>
      <c r="E77" s="38">
        <v>35</v>
      </c>
      <c r="F77" s="49"/>
    </row>
    <row r="78" spans="1:9" ht="25" customHeight="1">
      <c r="A78" s="15">
        <v>68</v>
      </c>
      <c r="B78" s="37">
        <v>170101170102</v>
      </c>
      <c r="C78" s="38">
        <v>21</v>
      </c>
      <c r="D78" s="38"/>
      <c r="E78" s="38">
        <v>35</v>
      </c>
      <c r="F78" s="49"/>
    </row>
    <row r="79" spans="1:9" ht="25" customHeight="1">
      <c r="A79" s="15">
        <v>69</v>
      </c>
      <c r="B79" s="37">
        <v>170101170103</v>
      </c>
      <c r="C79" s="38">
        <v>19</v>
      </c>
      <c r="D79" s="38"/>
      <c r="E79" s="38">
        <v>36</v>
      </c>
      <c r="F79" s="49"/>
      <c r="G79" s="58"/>
    </row>
    <row r="80" spans="1:9" ht="25" customHeight="1">
      <c r="A80" s="15">
        <v>70</v>
      </c>
      <c r="B80" s="37">
        <v>170101170104</v>
      </c>
      <c r="C80" s="54">
        <v>21</v>
      </c>
      <c r="D80" s="54"/>
      <c r="E80" s="54">
        <v>36</v>
      </c>
      <c r="F80" s="55"/>
      <c r="G80" s="58"/>
      <c r="H80"/>
      <c r="I80"/>
    </row>
    <row r="81" spans="1:23" ht="25" customHeight="1">
      <c r="A81" s="15">
        <v>71</v>
      </c>
      <c r="B81" s="37">
        <v>170101170105</v>
      </c>
      <c r="C81" s="54">
        <v>20</v>
      </c>
      <c r="D81" s="54"/>
      <c r="E81" s="54">
        <v>33</v>
      </c>
      <c r="F81" s="55"/>
      <c r="G81" s="58"/>
      <c r="H81"/>
      <c r="I81"/>
    </row>
    <row r="82" spans="1:23" ht="25" customHeight="1">
      <c r="A82" s="15">
        <v>72</v>
      </c>
      <c r="B82" s="37">
        <v>170101170108</v>
      </c>
      <c r="C82" s="38">
        <v>17</v>
      </c>
      <c r="D82" s="38"/>
      <c r="E82" s="38">
        <v>33</v>
      </c>
      <c r="F82" s="49"/>
      <c r="G82" s="58"/>
      <c r="H82"/>
      <c r="I82"/>
    </row>
    <row r="83" spans="1:23">
      <c r="A83" s="58"/>
      <c r="B83" s="58"/>
      <c r="C83" s="58"/>
      <c r="D83" s="58"/>
      <c r="E83" s="58"/>
      <c r="F83" s="58"/>
      <c r="G83" s="58"/>
      <c r="H83"/>
      <c r="I83"/>
    </row>
    <row r="84" spans="1:23" s="67" customFormat="1" ht="15.5">
      <c r="A84" s="58"/>
      <c r="B84" s="58"/>
      <c r="C84" s="66"/>
      <c r="D84" s="66"/>
      <c r="E84" s="66"/>
      <c r="F84" s="66"/>
      <c r="G84" s="58"/>
      <c r="H84"/>
      <c r="I84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5.5">
      <c r="A85" s="58"/>
      <c r="B85" s="58"/>
      <c r="C85" s="58"/>
      <c r="D85" s="58"/>
      <c r="E85" s="58"/>
      <c r="F85" s="58"/>
      <c r="G85" s="58"/>
      <c r="H85"/>
      <c r="I85"/>
      <c r="W85" s="67"/>
    </row>
    <row r="86" spans="1:23" ht="15.5">
      <c r="A86" s="58"/>
      <c r="B86" s="58"/>
      <c r="C86" s="68"/>
      <c r="D86" s="68"/>
      <c r="E86" s="68"/>
      <c r="F86" s="68"/>
      <c r="G86" s="58"/>
      <c r="H86"/>
      <c r="I86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</row>
    <row r="87" spans="1:23">
      <c r="A87" s="58"/>
      <c r="B87" s="58"/>
      <c r="C87" s="58"/>
      <c r="D87" s="58"/>
      <c r="E87" s="58"/>
      <c r="F87" s="58"/>
      <c r="G87" s="58"/>
      <c r="H87"/>
      <c r="I87"/>
    </row>
    <row r="88" spans="1:23">
      <c r="A88" s="58"/>
      <c r="B88" s="58"/>
      <c r="C88" s="58"/>
      <c r="D88" s="58"/>
      <c r="E88" s="58"/>
      <c r="F88" s="58"/>
      <c r="G88" s="58"/>
      <c r="H88"/>
      <c r="I88"/>
    </row>
    <row r="89" spans="1:23">
      <c r="A89" s="58"/>
      <c r="B89" s="58"/>
      <c r="C89" s="58"/>
      <c r="D89" s="58"/>
      <c r="E89" s="58"/>
      <c r="F89" s="58"/>
      <c r="G89" s="58"/>
      <c r="H89"/>
      <c r="I89"/>
    </row>
    <row r="90" spans="1:23">
      <c r="A90" s="58"/>
      <c r="B90" s="58"/>
      <c r="C90" s="58"/>
      <c r="D90" s="58"/>
      <c r="E90" s="58"/>
      <c r="F90" s="58"/>
      <c r="G90" s="58"/>
      <c r="H90"/>
      <c r="I90"/>
    </row>
    <row r="91" spans="1:23" s="67" customFormat="1" ht="15.5">
      <c r="A91" s="58"/>
      <c r="B91" s="58"/>
      <c r="C91" s="58"/>
      <c r="D91" s="58"/>
      <c r="E91" s="58"/>
      <c r="F91" s="58"/>
      <c r="G91" s="58"/>
      <c r="H91"/>
      <c r="I91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5.5">
      <c r="A92" s="58"/>
      <c r="B92" s="58"/>
      <c r="C92" s="58"/>
      <c r="D92" s="58"/>
      <c r="E92" s="58"/>
      <c r="F92" s="58"/>
      <c r="G92" s="58"/>
      <c r="H92"/>
      <c r="I92"/>
      <c r="W92" s="67"/>
    </row>
    <row r="93" spans="1:23" ht="15.5">
      <c r="A93" s="58"/>
      <c r="B93" s="58"/>
      <c r="C93" s="58"/>
      <c r="D93" s="58"/>
      <c r="E93" s="58"/>
      <c r="F93" s="58"/>
      <c r="G93" s="58"/>
      <c r="H93"/>
      <c r="I93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</row>
    <row r="94" spans="1:23">
      <c r="A94" s="58"/>
      <c r="B94" s="58"/>
      <c r="C94" s="58"/>
      <c r="D94" s="58"/>
      <c r="E94" s="58"/>
      <c r="F94" s="58"/>
      <c r="G94" s="58"/>
      <c r="H94"/>
      <c r="I94"/>
    </row>
    <row r="95" spans="1:23">
      <c r="A95" s="58"/>
      <c r="B95" s="58"/>
      <c r="C95" s="58"/>
      <c r="D95" s="58"/>
      <c r="E95" s="58"/>
      <c r="F95" s="58"/>
      <c r="G95" s="58"/>
      <c r="H95"/>
      <c r="I95"/>
    </row>
    <row r="96" spans="1:23">
      <c r="A96" s="58"/>
      <c r="B96" s="58"/>
      <c r="C96" s="58"/>
      <c r="D96" s="58"/>
      <c r="E96" s="58"/>
      <c r="F96" s="58"/>
      <c r="G96" s="58"/>
      <c r="H96"/>
      <c r="I96"/>
    </row>
    <row r="97" spans="1:23">
      <c r="A97" s="58"/>
      <c r="B97" s="58"/>
      <c r="C97" s="58"/>
      <c r="D97" s="58"/>
      <c r="E97" s="58"/>
      <c r="F97" s="58"/>
      <c r="G97" s="58"/>
      <c r="H97"/>
      <c r="I97"/>
    </row>
    <row r="98" spans="1:23">
      <c r="A98" s="58"/>
      <c r="B98" s="58"/>
      <c r="C98" s="58"/>
      <c r="D98" s="58"/>
      <c r="E98" s="58"/>
      <c r="F98" s="58"/>
      <c r="G98" s="58"/>
      <c r="H98"/>
      <c r="I98"/>
    </row>
    <row r="99" spans="1:23" s="67" customFormat="1" ht="15.5">
      <c r="A99" s="58"/>
      <c r="B99" s="58"/>
      <c r="C99" s="58"/>
      <c r="D99" s="58"/>
      <c r="E99" s="58"/>
      <c r="F99" s="58"/>
      <c r="G99" s="58"/>
      <c r="H99"/>
      <c r="I99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5.5">
      <c r="A100" s="58"/>
      <c r="B100" s="58"/>
      <c r="C100" s="58"/>
      <c r="D100" s="58"/>
      <c r="E100" s="58"/>
      <c r="F100" s="58"/>
      <c r="G100" s="58"/>
      <c r="H100"/>
      <c r="I100"/>
      <c r="W100" s="67"/>
    </row>
    <row r="101" spans="1:23" ht="15.5">
      <c r="A101" s="58"/>
      <c r="B101" s="58"/>
      <c r="C101" s="58"/>
      <c r="D101" s="58"/>
      <c r="E101" s="58"/>
      <c r="F101" s="58"/>
      <c r="G101" s="58"/>
      <c r="H101"/>
      <c r="I101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</row>
    <row r="102" spans="1:23">
      <c r="A102" s="58"/>
      <c r="B102" s="58"/>
      <c r="C102" s="58"/>
      <c r="D102" s="58"/>
      <c r="E102" s="58"/>
      <c r="F102" s="58"/>
      <c r="G102" s="58"/>
      <c r="H102"/>
      <c r="I102"/>
    </row>
    <row r="103" spans="1:23">
      <c r="G103" s="58"/>
      <c r="H103"/>
      <c r="I103"/>
    </row>
    <row r="104" spans="1:23">
      <c r="H104"/>
      <c r="I104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4"/>
  <sheetViews>
    <sheetView topLeftCell="H10" workbookViewId="0">
      <selection activeCell="H17" sqref="H17:V17"/>
    </sheetView>
  </sheetViews>
  <sheetFormatPr defaultColWidth="5.81640625" defaultRowHeight="14.5"/>
  <cols>
    <col min="1" max="1" width="12.6328125" style="15" customWidth="1"/>
    <col min="2" max="2" width="20.81640625" style="15" customWidth="1"/>
    <col min="3" max="4" width="17.1796875" style="15" customWidth="1"/>
    <col min="5" max="6" width="25.81640625" style="15" customWidth="1"/>
    <col min="7" max="7" width="26.36328125" style="15" customWidth="1"/>
    <col min="8" max="8" width="16.453125" style="2" customWidth="1"/>
    <col min="9" max="9" width="14.453125" style="2" customWidth="1"/>
    <col min="10" max="10" width="9.453125" style="2" customWidth="1"/>
    <col min="11" max="11" width="16.6328125" style="2" customWidth="1"/>
    <col min="12" max="12" width="12.453125" style="2" customWidth="1"/>
    <col min="13" max="13" width="9.54296875" style="2" customWidth="1"/>
    <col min="14" max="14" width="15.54296875" style="2" customWidth="1"/>
    <col min="15" max="246" width="8.81640625" style="2" customWidth="1"/>
    <col min="247" max="247" width="24.6328125" style="2" customWidth="1"/>
    <col min="248" max="248" width="6" style="2" bestFit="1" customWidth="1"/>
    <col min="249" max="256" width="5.81640625" style="2"/>
    <col min="257" max="257" width="12.6328125" style="2" customWidth="1"/>
    <col min="258" max="258" width="20.81640625" style="2" customWidth="1"/>
    <col min="259" max="260" width="17.1796875" style="2" customWidth="1"/>
    <col min="261" max="262" width="25.81640625" style="2" customWidth="1"/>
    <col min="263" max="263" width="26.36328125" style="2" customWidth="1"/>
    <col min="264" max="264" width="16.453125" style="2" customWidth="1"/>
    <col min="265" max="265" width="14.453125" style="2" customWidth="1"/>
    <col min="266" max="266" width="9.453125" style="2" customWidth="1"/>
    <col min="267" max="267" width="16.6328125" style="2" customWidth="1"/>
    <col min="268" max="268" width="12.453125" style="2" customWidth="1"/>
    <col min="269" max="269" width="9.54296875" style="2" customWidth="1"/>
    <col min="270" max="270" width="15.54296875" style="2" customWidth="1"/>
    <col min="271" max="502" width="8.81640625" style="2" customWidth="1"/>
    <col min="503" max="503" width="24.6328125" style="2" customWidth="1"/>
    <col min="504" max="504" width="6" style="2" bestFit="1" customWidth="1"/>
    <col min="505" max="512" width="5.81640625" style="2"/>
    <col min="513" max="513" width="12.6328125" style="2" customWidth="1"/>
    <col min="514" max="514" width="20.81640625" style="2" customWidth="1"/>
    <col min="515" max="516" width="17.1796875" style="2" customWidth="1"/>
    <col min="517" max="518" width="25.81640625" style="2" customWidth="1"/>
    <col min="519" max="519" width="26.36328125" style="2" customWidth="1"/>
    <col min="520" max="520" width="16.453125" style="2" customWidth="1"/>
    <col min="521" max="521" width="14.453125" style="2" customWidth="1"/>
    <col min="522" max="522" width="9.453125" style="2" customWidth="1"/>
    <col min="523" max="523" width="16.6328125" style="2" customWidth="1"/>
    <col min="524" max="524" width="12.453125" style="2" customWidth="1"/>
    <col min="525" max="525" width="9.54296875" style="2" customWidth="1"/>
    <col min="526" max="526" width="15.54296875" style="2" customWidth="1"/>
    <col min="527" max="758" width="8.81640625" style="2" customWidth="1"/>
    <col min="759" max="759" width="24.6328125" style="2" customWidth="1"/>
    <col min="760" max="760" width="6" style="2" bestFit="1" customWidth="1"/>
    <col min="761" max="768" width="5.81640625" style="2"/>
    <col min="769" max="769" width="12.6328125" style="2" customWidth="1"/>
    <col min="770" max="770" width="20.81640625" style="2" customWidth="1"/>
    <col min="771" max="772" width="17.1796875" style="2" customWidth="1"/>
    <col min="773" max="774" width="25.81640625" style="2" customWidth="1"/>
    <col min="775" max="775" width="26.36328125" style="2" customWidth="1"/>
    <col min="776" max="776" width="16.453125" style="2" customWidth="1"/>
    <col min="777" max="777" width="14.453125" style="2" customWidth="1"/>
    <col min="778" max="778" width="9.453125" style="2" customWidth="1"/>
    <col min="779" max="779" width="16.6328125" style="2" customWidth="1"/>
    <col min="780" max="780" width="12.453125" style="2" customWidth="1"/>
    <col min="781" max="781" width="9.54296875" style="2" customWidth="1"/>
    <col min="782" max="782" width="15.54296875" style="2" customWidth="1"/>
    <col min="783" max="1014" width="8.81640625" style="2" customWidth="1"/>
    <col min="1015" max="1015" width="24.6328125" style="2" customWidth="1"/>
    <col min="1016" max="1016" width="6" style="2" bestFit="1" customWidth="1"/>
    <col min="1017" max="1024" width="5.81640625" style="2"/>
    <col min="1025" max="1025" width="12.6328125" style="2" customWidth="1"/>
    <col min="1026" max="1026" width="20.81640625" style="2" customWidth="1"/>
    <col min="1027" max="1028" width="17.1796875" style="2" customWidth="1"/>
    <col min="1029" max="1030" width="25.81640625" style="2" customWidth="1"/>
    <col min="1031" max="1031" width="26.36328125" style="2" customWidth="1"/>
    <col min="1032" max="1032" width="16.453125" style="2" customWidth="1"/>
    <col min="1033" max="1033" width="14.453125" style="2" customWidth="1"/>
    <col min="1034" max="1034" width="9.453125" style="2" customWidth="1"/>
    <col min="1035" max="1035" width="16.6328125" style="2" customWidth="1"/>
    <col min="1036" max="1036" width="12.453125" style="2" customWidth="1"/>
    <col min="1037" max="1037" width="9.54296875" style="2" customWidth="1"/>
    <col min="1038" max="1038" width="15.54296875" style="2" customWidth="1"/>
    <col min="1039" max="1270" width="8.81640625" style="2" customWidth="1"/>
    <col min="1271" max="1271" width="24.6328125" style="2" customWidth="1"/>
    <col min="1272" max="1272" width="6" style="2" bestFit="1" customWidth="1"/>
    <col min="1273" max="1280" width="5.81640625" style="2"/>
    <col min="1281" max="1281" width="12.6328125" style="2" customWidth="1"/>
    <col min="1282" max="1282" width="20.81640625" style="2" customWidth="1"/>
    <col min="1283" max="1284" width="17.1796875" style="2" customWidth="1"/>
    <col min="1285" max="1286" width="25.81640625" style="2" customWidth="1"/>
    <col min="1287" max="1287" width="26.36328125" style="2" customWidth="1"/>
    <col min="1288" max="1288" width="16.453125" style="2" customWidth="1"/>
    <col min="1289" max="1289" width="14.453125" style="2" customWidth="1"/>
    <col min="1290" max="1290" width="9.453125" style="2" customWidth="1"/>
    <col min="1291" max="1291" width="16.6328125" style="2" customWidth="1"/>
    <col min="1292" max="1292" width="12.453125" style="2" customWidth="1"/>
    <col min="1293" max="1293" width="9.54296875" style="2" customWidth="1"/>
    <col min="1294" max="1294" width="15.54296875" style="2" customWidth="1"/>
    <col min="1295" max="1526" width="8.81640625" style="2" customWidth="1"/>
    <col min="1527" max="1527" width="24.6328125" style="2" customWidth="1"/>
    <col min="1528" max="1528" width="6" style="2" bestFit="1" customWidth="1"/>
    <col min="1529" max="1536" width="5.81640625" style="2"/>
    <col min="1537" max="1537" width="12.6328125" style="2" customWidth="1"/>
    <col min="1538" max="1538" width="20.81640625" style="2" customWidth="1"/>
    <col min="1539" max="1540" width="17.1796875" style="2" customWidth="1"/>
    <col min="1541" max="1542" width="25.81640625" style="2" customWidth="1"/>
    <col min="1543" max="1543" width="26.36328125" style="2" customWidth="1"/>
    <col min="1544" max="1544" width="16.453125" style="2" customWidth="1"/>
    <col min="1545" max="1545" width="14.453125" style="2" customWidth="1"/>
    <col min="1546" max="1546" width="9.453125" style="2" customWidth="1"/>
    <col min="1547" max="1547" width="16.6328125" style="2" customWidth="1"/>
    <col min="1548" max="1548" width="12.453125" style="2" customWidth="1"/>
    <col min="1549" max="1549" width="9.54296875" style="2" customWidth="1"/>
    <col min="1550" max="1550" width="15.54296875" style="2" customWidth="1"/>
    <col min="1551" max="1782" width="8.81640625" style="2" customWidth="1"/>
    <col min="1783" max="1783" width="24.6328125" style="2" customWidth="1"/>
    <col min="1784" max="1784" width="6" style="2" bestFit="1" customWidth="1"/>
    <col min="1785" max="1792" width="5.81640625" style="2"/>
    <col min="1793" max="1793" width="12.6328125" style="2" customWidth="1"/>
    <col min="1794" max="1794" width="20.81640625" style="2" customWidth="1"/>
    <col min="1795" max="1796" width="17.1796875" style="2" customWidth="1"/>
    <col min="1797" max="1798" width="25.81640625" style="2" customWidth="1"/>
    <col min="1799" max="1799" width="26.36328125" style="2" customWidth="1"/>
    <col min="1800" max="1800" width="16.453125" style="2" customWidth="1"/>
    <col min="1801" max="1801" width="14.453125" style="2" customWidth="1"/>
    <col min="1802" max="1802" width="9.453125" style="2" customWidth="1"/>
    <col min="1803" max="1803" width="16.6328125" style="2" customWidth="1"/>
    <col min="1804" max="1804" width="12.453125" style="2" customWidth="1"/>
    <col min="1805" max="1805" width="9.54296875" style="2" customWidth="1"/>
    <col min="1806" max="1806" width="15.54296875" style="2" customWidth="1"/>
    <col min="1807" max="2038" width="8.81640625" style="2" customWidth="1"/>
    <col min="2039" max="2039" width="24.6328125" style="2" customWidth="1"/>
    <col min="2040" max="2040" width="6" style="2" bestFit="1" customWidth="1"/>
    <col min="2041" max="2048" width="5.81640625" style="2"/>
    <col min="2049" max="2049" width="12.6328125" style="2" customWidth="1"/>
    <col min="2050" max="2050" width="20.81640625" style="2" customWidth="1"/>
    <col min="2051" max="2052" width="17.1796875" style="2" customWidth="1"/>
    <col min="2053" max="2054" width="25.81640625" style="2" customWidth="1"/>
    <col min="2055" max="2055" width="26.36328125" style="2" customWidth="1"/>
    <col min="2056" max="2056" width="16.453125" style="2" customWidth="1"/>
    <col min="2057" max="2057" width="14.453125" style="2" customWidth="1"/>
    <col min="2058" max="2058" width="9.453125" style="2" customWidth="1"/>
    <col min="2059" max="2059" width="16.6328125" style="2" customWidth="1"/>
    <col min="2060" max="2060" width="12.453125" style="2" customWidth="1"/>
    <col min="2061" max="2061" width="9.54296875" style="2" customWidth="1"/>
    <col min="2062" max="2062" width="15.54296875" style="2" customWidth="1"/>
    <col min="2063" max="2294" width="8.81640625" style="2" customWidth="1"/>
    <col min="2295" max="2295" width="24.6328125" style="2" customWidth="1"/>
    <col min="2296" max="2296" width="6" style="2" bestFit="1" customWidth="1"/>
    <col min="2297" max="2304" width="5.81640625" style="2"/>
    <col min="2305" max="2305" width="12.6328125" style="2" customWidth="1"/>
    <col min="2306" max="2306" width="20.81640625" style="2" customWidth="1"/>
    <col min="2307" max="2308" width="17.1796875" style="2" customWidth="1"/>
    <col min="2309" max="2310" width="25.81640625" style="2" customWidth="1"/>
    <col min="2311" max="2311" width="26.36328125" style="2" customWidth="1"/>
    <col min="2312" max="2312" width="16.453125" style="2" customWidth="1"/>
    <col min="2313" max="2313" width="14.453125" style="2" customWidth="1"/>
    <col min="2314" max="2314" width="9.453125" style="2" customWidth="1"/>
    <col min="2315" max="2315" width="16.6328125" style="2" customWidth="1"/>
    <col min="2316" max="2316" width="12.453125" style="2" customWidth="1"/>
    <col min="2317" max="2317" width="9.54296875" style="2" customWidth="1"/>
    <col min="2318" max="2318" width="15.54296875" style="2" customWidth="1"/>
    <col min="2319" max="2550" width="8.81640625" style="2" customWidth="1"/>
    <col min="2551" max="2551" width="24.6328125" style="2" customWidth="1"/>
    <col min="2552" max="2552" width="6" style="2" bestFit="1" customWidth="1"/>
    <col min="2553" max="2560" width="5.81640625" style="2"/>
    <col min="2561" max="2561" width="12.6328125" style="2" customWidth="1"/>
    <col min="2562" max="2562" width="20.81640625" style="2" customWidth="1"/>
    <col min="2563" max="2564" width="17.1796875" style="2" customWidth="1"/>
    <col min="2565" max="2566" width="25.81640625" style="2" customWidth="1"/>
    <col min="2567" max="2567" width="26.36328125" style="2" customWidth="1"/>
    <col min="2568" max="2568" width="16.453125" style="2" customWidth="1"/>
    <col min="2569" max="2569" width="14.453125" style="2" customWidth="1"/>
    <col min="2570" max="2570" width="9.453125" style="2" customWidth="1"/>
    <col min="2571" max="2571" width="16.6328125" style="2" customWidth="1"/>
    <col min="2572" max="2572" width="12.453125" style="2" customWidth="1"/>
    <col min="2573" max="2573" width="9.54296875" style="2" customWidth="1"/>
    <col min="2574" max="2574" width="15.54296875" style="2" customWidth="1"/>
    <col min="2575" max="2806" width="8.81640625" style="2" customWidth="1"/>
    <col min="2807" max="2807" width="24.6328125" style="2" customWidth="1"/>
    <col min="2808" max="2808" width="6" style="2" bestFit="1" customWidth="1"/>
    <col min="2809" max="2816" width="5.81640625" style="2"/>
    <col min="2817" max="2817" width="12.6328125" style="2" customWidth="1"/>
    <col min="2818" max="2818" width="20.81640625" style="2" customWidth="1"/>
    <col min="2819" max="2820" width="17.1796875" style="2" customWidth="1"/>
    <col min="2821" max="2822" width="25.81640625" style="2" customWidth="1"/>
    <col min="2823" max="2823" width="26.36328125" style="2" customWidth="1"/>
    <col min="2824" max="2824" width="16.453125" style="2" customWidth="1"/>
    <col min="2825" max="2825" width="14.453125" style="2" customWidth="1"/>
    <col min="2826" max="2826" width="9.453125" style="2" customWidth="1"/>
    <col min="2827" max="2827" width="16.6328125" style="2" customWidth="1"/>
    <col min="2828" max="2828" width="12.453125" style="2" customWidth="1"/>
    <col min="2829" max="2829" width="9.54296875" style="2" customWidth="1"/>
    <col min="2830" max="2830" width="15.54296875" style="2" customWidth="1"/>
    <col min="2831" max="3062" width="8.81640625" style="2" customWidth="1"/>
    <col min="3063" max="3063" width="24.6328125" style="2" customWidth="1"/>
    <col min="3064" max="3064" width="6" style="2" bestFit="1" customWidth="1"/>
    <col min="3065" max="3072" width="5.81640625" style="2"/>
    <col min="3073" max="3073" width="12.6328125" style="2" customWidth="1"/>
    <col min="3074" max="3074" width="20.81640625" style="2" customWidth="1"/>
    <col min="3075" max="3076" width="17.1796875" style="2" customWidth="1"/>
    <col min="3077" max="3078" width="25.81640625" style="2" customWidth="1"/>
    <col min="3079" max="3079" width="26.36328125" style="2" customWidth="1"/>
    <col min="3080" max="3080" width="16.453125" style="2" customWidth="1"/>
    <col min="3081" max="3081" width="14.453125" style="2" customWidth="1"/>
    <col min="3082" max="3082" width="9.453125" style="2" customWidth="1"/>
    <col min="3083" max="3083" width="16.6328125" style="2" customWidth="1"/>
    <col min="3084" max="3084" width="12.453125" style="2" customWidth="1"/>
    <col min="3085" max="3085" width="9.54296875" style="2" customWidth="1"/>
    <col min="3086" max="3086" width="15.54296875" style="2" customWidth="1"/>
    <col min="3087" max="3318" width="8.81640625" style="2" customWidth="1"/>
    <col min="3319" max="3319" width="24.6328125" style="2" customWidth="1"/>
    <col min="3320" max="3320" width="6" style="2" bestFit="1" customWidth="1"/>
    <col min="3321" max="3328" width="5.81640625" style="2"/>
    <col min="3329" max="3329" width="12.6328125" style="2" customWidth="1"/>
    <col min="3330" max="3330" width="20.81640625" style="2" customWidth="1"/>
    <col min="3331" max="3332" width="17.1796875" style="2" customWidth="1"/>
    <col min="3333" max="3334" width="25.81640625" style="2" customWidth="1"/>
    <col min="3335" max="3335" width="26.36328125" style="2" customWidth="1"/>
    <col min="3336" max="3336" width="16.453125" style="2" customWidth="1"/>
    <col min="3337" max="3337" width="14.453125" style="2" customWidth="1"/>
    <col min="3338" max="3338" width="9.453125" style="2" customWidth="1"/>
    <col min="3339" max="3339" width="16.6328125" style="2" customWidth="1"/>
    <col min="3340" max="3340" width="12.453125" style="2" customWidth="1"/>
    <col min="3341" max="3341" width="9.54296875" style="2" customWidth="1"/>
    <col min="3342" max="3342" width="15.54296875" style="2" customWidth="1"/>
    <col min="3343" max="3574" width="8.81640625" style="2" customWidth="1"/>
    <col min="3575" max="3575" width="24.6328125" style="2" customWidth="1"/>
    <col min="3576" max="3576" width="6" style="2" bestFit="1" customWidth="1"/>
    <col min="3577" max="3584" width="5.81640625" style="2"/>
    <col min="3585" max="3585" width="12.6328125" style="2" customWidth="1"/>
    <col min="3586" max="3586" width="20.81640625" style="2" customWidth="1"/>
    <col min="3587" max="3588" width="17.1796875" style="2" customWidth="1"/>
    <col min="3589" max="3590" width="25.81640625" style="2" customWidth="1"/>
    <col min="3591" max="3591" width="26.36328125" style="2" customWidth="1"/>
    <col min="3592" max="3592" width="16.453125" style="2" customWidth="1"/>
    <col min="3593" max="3593" width="14.453125" style="2" customWidth="1"/>
    <col min="3594" max="3594" width="9.453125" style="2" customWidth="1"/>
    <col min="3595" max="3595" width="16.6328125" style="2" customWidth="1"/>
    <col min="3596" max="3596" width="12.453125" style="2" customWidth="1"/>
    <col min="3597" max="3597" width="9.54296875" style="2" customWidth="1"/>
    <col min="3598" max="3598" width="15.54296875" style="2" customWidth="1"/>
    <col min="3599" max="3830" width="8.81640625" style="2" customWidth="1"/>
    <col min="3831" max="3831" width="24.6328125" style="2" customWidth="1"/>
    <col min="3832" max="3832" width="6" style="2" bestFit="1" customWidth="1"/>
    <col min="3833" max="3840" width="5.81640625" style="2"/>
    <col min="3841" max="3841" width="12.6328125" style="2" customWidth="1"/>
    <col min="3842" max="3842" width="20.81640625" style="2" customWidth="1"/>
    <col min="3843" max="3844" width="17.1796875" style="2" customWidth="1"/>
    <col min="3845" max="3846" width="25.81640625" style="2" customWidth="1"/>
    <col min="3847" max="3847" width="26.36328125" style="2" customWidth="1"/>
    <col min="3848" max="3848" width="16.453125" style="2" customWidth="1"/>
    <col min="3849" max="3849" width="14.453125" style="2" customWidth="1"/>
    <col min="3850" max="3850" width="9.453125" style="2" customWidth="1"/>
    <col min="3851" max="3851" width="16.6328125" style="2" customWidth="1"/>
    <col min="3852" max="3852" width="12.453125" style="2" customWidth="1"/>
    <col min="3853" max="3853" width="9.54296875" style="2" customWidth="1"/>
    <col min="3854" max="3854" width="15.54296875" style="2" customWidth="1"/>
    <col min="3855" max="4086" width="8.81640625" style="2" customWidth="1"/>
    <col min="4087" max="4087" width="24.6328125" style="2" customWidth="1"/>
    <col min="4088" max="4088" width="6" style="2" bestFit="1" customWidth="1"/>
    <col min="4089" max="4096" width="5.81640625" style="2"/>
    <col min="4097" max="4097" width="12.6328125" style="2" customWidth="1"/>
    <col min="4098" max="4098" width="20.81640625" style="2" customWidth="1"/>
    <col min="4099" max="4100" width="17.1796875" style="2" customWidth="1"/>
    <col min="4101" max="4102" width="25.81640625" style="2" customWidth="1"/>
    <col min="4103" max="4103" width="26.36328125" style="2" customWidth="1"/>
    <col min="4104" max="4104" width="16.453125" style="2" customWidth="1"/>
    <col min="4105" max="4105" width="14.453125" style="2" customWidth="1"/>
    <col min="4106" max="4106" width="9.453125" style="2" customWidth="1"/>
    <col min="4107" max="4107" width="16.6328125" style="2" customWidth="1"/>
    <col min="4108" max="4108" width="12.453125" style="2" customWidth="1"/>
    <col min="4109" max="4109" width="9.54296875" style="2" customWidth="1"/>
    <col min="4110" max="4110" width="15.54296875" style="2" customWidth="1"/>
    <col min="4111" max="4342" width="8.81640625" style="2" customWidth="1"/>
    <col min="4343" max="4343" width="24.6328125" style="2" customWidth="1"/>
    <col min="4344" max="4344" width="6" style="2" bestFit="1" customWidth="1"/>
    <col min="4345" max="4352" width="5.81640625" style="2"/>
    <col min="4353" max="4353" width="12.6328125" style="2" customWidth="1"/>
    <col min="4354" max="4354" width="20.81640625" style="2" customWidth="1"/>
    <col min="4355" max="4356" width="17.1796875" style="2" customWidth="1"/>
    <col min="4357" max="4358" width="25.81640625" style="2" customWidth="1"/>
    <col min="4359" max="4359" width="26.36328125" style="2" customWidth="1"/>
    <col min="4360" max="4360" width="16.453125" style="2" customWidth="1"/>
    <col min="4361" max="4361" width="14.453125" style="2" customWidth="1"/>
    <col min="4362" max="4362" width="9.453125" style="2" customWidth="1"/>
    <col min="4363" max="4363" width="16.6328125" style="2" customWidth="1"/>
    <col min="4364" max="4364" width="12.453125" style="2" customWidth="1"/>
    <col min="4365" max="4365" width="9.54296875" style="2" customWidth="1"/>
    <col min="4366" max="4366" width="15.54296875" style="2" customWidth="1"/>
    <col min="4367" max="4598" width="8.81640625" style="2" customWidth="1"/>
    <col min="4599" max="4599" width="24.6328125" style="2" customWidth="1"/>
    <col min="4600" max="4600" width="6" style="2" bestFit="1" customWidth="1"/>
    <col min="4601" max="4608" width="5.81640625" style="2"/>
    <col min="4609" max="4609" width="12.6328125" style="2" customWidth="1"/>
    <col min="4610" max="4610" width="20.81640625" style="2" customWidth="1"/>
    <col min="4611" max="4612" width="17.1796875" style="2" customWidth="1"/>
    <col min="4613" max="4614" width="25.81640625" style="2" customWidth="1"/>
    <col min="4615" max="4615" width="26.36328125" style="2" customWidth="1"/>
    <col min="4616" max="4616" width="16.453125" style="2" customWidth="1"/>
    <col min="4617" max="4617" width="14.453125" style="2" customWidth="1"/>
    <col min="4618" max="4618" width="9.453125" style="2" customWidth="1"/>
    <col min="4619" max="4619" width="16.6328125" style="2" customWidth="1"/>
    <col min="4620" max="4620" width="12.453125" style="2" customWidth="1"/>
    <col min="4621" max="4621" width="9.54296875" style="2" customWidth="1"/>
    <col min="4622" max="4622" width="15.54296875" style="2" customWidth="1"/>
    <col min="4623" max="4854" width="8.81640625" style="2" customWidth="1"/>
    <col min="4855" max="4855" width="24.6328125" style="2" customWidth="1"/>
    <col min="4856" max="4856" width="6" style="2" bestFit="1" customWidth="1"/>
    <col min="4857" max="4864" width="5.81640625" style="2"/>
    <col min="4865" max="4865" width="12.6328125" style="2" customWidth="1"/>
    <col min="4866" max="4866" width="20.81640625" style="2" customWidth="1"/>
    <col min="4867" max="4868" width="17.1796875" style="2" customWidth="1"/>
    <col min="4869" max="4870" width="25.81640625" style="2" customWidth="1"/>
    <col min="4871" max="4871" width="26.36328125" style="2" customWidth="1"/>
    <col min="4872" max="4872" width="16.453125" style="2" customWidth="1"/>
    <col min="4873" max="4873" width="14.453125" style="2" customWidth="1"/>
    <col min="4874" max="4874" width="9.453125" style="2" customWidth="1"/>
    <col min="4875" max="4875" width="16.6328125" style="2" customWidth="1"/>
    <col min="4876" max="4876" width="12.453125" style="2" customWidth="1"/>
    <col min="4877" max="4877" width="9.54296875" style="2" customWidth="1"/>
    <col min="4878" max="4878" width="15.54296875" style="2" customWidth="1"/>
    <col min="4879" max="5110" width="8.81640625" style="2" customWidth="1"/>
    <col min="5111" max="5111" width="24.6328125" style="2" customWidth="1"/>
    <col min="5112" max="5112" width="6" style="2" bestFit="1" customWidth="1"/>
    <col min="5113" max="5120" width="5.81640625" style="2"/>
    <col min="5121" max="5121" width="12.6328125" style="2" customWidth="1"/>
    <col min="5122" max="5122" width="20.81640625" style="2" customWidth="1"/>
    <col min="5123" max="5124" width="17.1796875" style="2" customWidth="1"/>
    <col min="5125" max="5126" width="25.81640625" style="2" customWidth="1"/>
    <col min="5127" max="5127" width="26.36328125" style="2" customWidth="1"/>
    <col min="5128" max="5128" width="16.453125" style="2" customWidth="1"/>
    <col min="5129" max="5129" width="14.453125" style="2" customWidth="1"/>
    <col min="5130" max="5130" width="9.453125" style="2" customWidth="1"/>
    <col min="5131" max="5131" width="16.6328125" style="2" customWidth="1"/>
    <col min="5132" max="5132" width="12.453125" style="2" customWidth="1"/>
    <col min="5133" max="5133" width="9.54296875" style="2" customWidth="1"/>
    <col min="5134" max="5134" width="15.54296875" style="2" customWidth="1"/>
    <col min="5135" max="5366" width="8.81640625" style="2" customWidth="1"/>
    <col min="5367" max="5367" width="24.6328125" style="2" customWidth="1"/>
    <col min="5368" max="5368" width="6" style="2" bestFit="1" customWidth="1"/>
    <col min="5369" max="5376" width="5.81640625" style="2"/>
    <col min="5377" max="5377" width="12.6328125" style="2" customWidth="1"/>
    <col min="5378" max="5378" width="20.81640625" style="2" customWidth="1"/>
    <col min="5379" max="5380" width="17.1796875" style="2" customWidth="1"/>
    <col min="5381" max="5382" width="25.81640625" style="2" customWidth="1"/>
    <col min="5383" max="5383" width="26.36328125" style="2" customWidth="1"/>
    <col min="5384" max="5384" width="16.453125" style="2" customWidth="1"/>
    <col min="5385" max="5385" width="14.453125" style="2" customWidth="1"/>
    <col min="5386" max="5386" width="9.453125" style="2" customWidth="1"/>
    <col min="5387" max="5387" width="16.6328125" style="2" customWidth="1"/>
    <col min="5388" max="5388" width="12.453125" style="2" customWidth="1"/>
    <col min="5389" max="5389" width="9.54296875" style="2" customWidth="1"/>
    <col min="5390" max="5390" width="15.54296875" style="2" customWidth="1"/>
    <col min="5391" max="5622" width="8.81640625" style="2" customWidth="1"/>
    <col min="5623" max="5623" width="24.6328125" style="2" customWidth="1"/>
    <col min="5624" max="5624" width="6" style="2" bestFit="1" customWidth="1"/>
    <col min="5625" max="5632" width="5.81640625" style="2"/>
    <col min="5633" max="5633" width="12.6328125" style="2" customWidth="1"/>
    <col min="5634" max="5634" width="20.81640625" style="2" customWidth="1"/>
    <col min="5635" max="5636" width="17.1796875" style="2" customWidth="1"/>
    <col min="5637" max="5638" width="25.81640625" style="2" customWidth="1"/>
    <col min="5639" max="5639" width="26.36328125" style="2" customWidth="1"/>
    <col min="5640" max="5640" width="16.453125" style="2" customWidth="1"/>
    <col min="5641" max="5641" width="14.453125" style="2" customWidth="1"/>
    <col min="5642" max="5642" width="9.453125" style="2" customWidth="1"/>
    <col min="5643" max="5643" width="16.6328125" style="2" customWidth="1"/>
    <col min="5644" max="5644" width="12.453125" style="2" customWidth="1"/>
    <col min="5645" max="5645" width="9.54296875" style="2" customWidth="1"/>
    <col min="5646" max="5646" width="15.54296875" style="2" customWidth="1"/>
    <col min="5647" max="5878" width="8.81640625" style="2" customWidth="1"/>
    <col min="5879" max="5879" width="24.6328125" style="2" customWidth="1"/>
    <col min="5880" max="5880" width="6" style="2" bestFit="1" customWidth="1"/>
    <col min="5881" max="5888" width="5.81640625" style="2"/>
    <col min="5889" max="5889" width="12.6328125" style="2" customWidth="1"/>
    <col min="5890" max="5890" width="20.81640625" style="2" customWidth="1"/>
    <col min="5891" max="5892" width="17.1796875" style="2" customWidth="1"/>
    <col min="5893" max="5894" width="25.81640625" style="2" customWidth="1"/>
    <col min="5895" max="5895" width="26.36328125" style="2" customWidth="1"/>
    <col min="5896" max="5896" width="16.453125" style="2" customWidth="1"/>
    <col min="5897" max="5897" width="14.453125" style="2" customWidth="1"/>
    <col min="5898" max="5898" width="9.453125" style="2" customWidth="1"/>
    <col min="5899" max="5899" width="16.6328125" style="2" customWidth="1"/>
    <col min="5900" max="5900" width="12.453125" style="2" customWidth="1"/>
    <col min="5901" max="5901" width="9.54296875" style="2" customWidth="1"/>
    <col min="5902" max="5902" width="15.54296875" style="2" customWidth="1"/>
    <col min="5903" max="6134" width="8.81640625" style="2" customWidth="1"/>
    <col min="6135" max="6135" width="24.6328125" style="2" customWidth="1"/>
    <col min="6136" max="6136" width="6" style="2" bestFit="1" customWidth="1"/>
    <col min="6137" max="6144" width="5.81640625" style="2"/>
    <col min="6145" max="6145" width="12.6328125" style="2" customWidth="1"/>
    <col min="6146" max="6146" width="20.81640625" style="2" customWidth="1"/>
    <col min="6147" max="6148" width="17.1796875" style="2" customWidth="1"/>
    <col min="6149" max="6150" width="25.81640625" style="2" customWidth="1"/>
    <col min="6151" max="6151" width="26.36328125" style="2" customWidth="1"/>
    <col min="6152" max="6152" width="16.453125" style="2" customWidth="1"/>
    <col min="6153" max="6153" width="14.453125" style="2" customWidth="1"/>
    <col min="6154" max="6154" width="9.453125" style="2" customWidth="1"/>
    <col min="6155" max="6155" width="16.6328125" style="2" customWidth="1"/>
    <col min="6156" max="6156" width="12.453125" style="2" customWidth="1"/>
    <col min="6157" max="6157" width="9.54296875" style="2" customWidth="1"/>
    <col min="6158" max="6158" width="15.54296875" style="2" customWidth="1"/>
    <col min="6159" max="6390" width="8.81640625" style="2" customWidth="1"/>
    <col min="6391" max="6391" width="24.6328125" style="2" customWidth="1"/>
    <col min="6392" max="6392" width="6" style="2" bestFit="1" customWidth="1"/>
    <col min="6393" max="6400" width="5.81640625" style="2"/>
    <col min="6401" max="6401" width="12.6328125" style="2" customWidth="1"/>
    <col min="6402" max="6402" width="20.81640625" style="2" customWidth="1"/>
    <col min="6403" max="6404" width="17.1796875" style="2" customWidth="1"/>
    <col min="6405" max="6406" width="25.81640625" style="2" customWidth="1"/>
    <col min="6407" max="6407" width="26.36328125" style="2" customWidth="1"/>
    <col min="6408" max="6408" width="16.453125" style="2" customWidth="1"/>
    <col min="6409" max="6409" width="14.453125" style="2" customWidth="1"/>
    <col min="6410" max="6410" width="9.453125" style="2" customWidth="1"/>
    <col min="6411" max="6411" width="16.6328125" style="2" customWidth="1"/>
    <col min="6412" max="6412" width="12.453125" style="2" customWidth="1"/>
    <col min="6413" max="6413" width="9.54296875" style="2" customWidth="1"/>
    <col min="6414" max="6414" width="15.54296875" style="2" customWidth="1"/>
    <col min="6415" max="6646" width="8.81640625" style="2" customWidth="1"/>
    <col min="6647" max="6647" width="24.6328125" style="2" customWidth="1"/>
    <col min="6648" max="6648" width="6" style="2" bestFit="1" customWidth="1"/>
    <col min="6649" max="6656" width="5.81640625" style="2"/>
    <col min="6657" max="6657" width="12.6328125" style="2" customWidth="1"/>
    <col min="6658" max="6658" width="20.81640625" style="2" customWidth="1"/>
    <col min="6659" max="6660" width="17.1796875" style="2" customWidth="1"/>
    <col min="6661" max="6662" width="25.81640625" style="2" customWidth="1"/>
    <col min="6663" max="6663" width="26.36328125" style="2" customWidth="1"/>
    <col min="6664" max="6664" width="16.453125" style="2" customWidth="1"/>
    <col min="6665" max="6665" width="14.453125" style="2" customWidth="1"/>
    <col min="6666" max="6666" width="9.453125" style="2" customWidth="1"/>
    <col min="6667" max="6667" width="16.6328125" style="2" customWidth="1"/>
    <col min="6668" max="6668" width="12.453125" style="2" customWidth="1"/>
    <col min="6669" max="6669" width="9.54296875" style="2" customWidth="1"/>
    <col min="6670" max="6670" width="15.54296875" style="2" customWidth="1"/>
    <col min="6671" max="6902" width="8.81640625" style="2" customWidth="1"/>
    <col min="6903" max="6903" width="24.6328125" style="2" customWidth="1"/>
    <col min="6904" max="6904" width="6" style="2" bestFit="1" customWidth="1"/>
    <col min="6905" max="6912" width="5.81640625" style="2"/>
    <col min="6913" max="6913" width="12.6328125" style="2" customWidth="1"/>
    <col min="6914" max="6914" width="20.81640625" style="2" customWidth="1"/>
    <col min="6915" max="6916" width="17.1796875" style="2" customWidth="1"/>
    <col min="6917" max="6918" width="25.81640625" style="2" customWidth="1"/>
    <col min="6919" max="6919" width="26.36328125" style="2" customWidth="1"/>
    <col min="6920" max="6920" width="16.453125" style="2" customWidth="1"/>
    <col min="6921" max="6921" width="14.453125" style="2" customWidth="1"/>
    <col min="6922" max="6922" width="9.453125" style="2" customWidth="1"/>
    <col min="6923" max="6923" width="16.6328125" style="2" customWidth="1"/>
    <col min="6924" max="6924" width="12.453125" style="2" customWidth="1"/>
    <col min="6925" max="6925" width="9.54296875" style="2" customWidth="1"/>
    <col min="6926" max="6926" width="15.54296875" style="2" customWidth="1"/>
    <col min="6927" max="7158" width="8.81640625" style="2" customWidth="1"/>
    <col min="7159" max="7159" width="24.6328125" style="2" customWidth="1"/>
    <col min="7160" max="7160" width="6" style="2" bestFit="1" customWidth="1"/>
    <col min="7161" max="7168" width="5.81640625" style="2"/>
    <col min="7169" max="7169" width="12.6328125" style="2" customWidth="1"/>
    <col min="7170" max="7170" width="20.81640625" style="2" customWidth="1"/>
    <col min="7171" max="7172" width="17.1796875" style="2" customWidth="1"/>
    <col min="7173" max="7174" width="25.81640625" style="2" customWidth="1"/>
    <col min="7175" max="7175" width="26.36328125" style="2" customWidth="1"/>
    <col min="7176" max="7176" width="16.453125" style="2" customWidth="1"/>
    <col min="7177" max="7177" width="14.453125" style="2" customWidth="1"/>
    <col min="7178" max="7178" width="9.453125" style="2" customWidth="1"/>
    <col min="7179" max="7179" width="16.6328125" style="2" customWidth="1"/>
    <col min="7180" max="7180" width="12.453125" style="2" customWidth="1"/>
    <col min="7181" max="7181" width="9.54296875" style="2" customWidth="1"/>
    <col min="7182" max="7182" width="15.54296875" style="2" customWidth="1"/>
    <col min="7183" max="7414" width="8.81640625" style="2" customWidth="1"/>
    <col min="7415" max="7415" width="24.6328125" style="2" customWidth="1"/>
    <col min="7416" max="7416" width="6" style="2" bestFit="1" customWidth="1"/>
    <col min="7417" max="7424" width="5.81640625" style="2"/>
    <col min="7425" max="7425" width="12.6328125" style="2" customWidth="1"/>
    <col min="7426" max="7426" width="20.81640625" style="2" customWidth="1"/>
    <col min="7427" max="7428" width="17.1796875" style="2" customWidth="1"/>
    <col min="7429" max="7430" width="25.81640625" style="2" customWidth="1"/>
    <col min="7431" max="7431" width="26.36328125" style="2" customWidth="1"/>
    <col min="7432" max="7432" width="16.453125" style="2" customWidth="1"/>
    <col min="7433" max="7433" width="14.453125" style="2" customWidth="1"/>
    <col min="7434" max="7434" width="9.453125" style="2" customWidth="1"/>
    <col min="7435" max="7435" width="16.6328125" style="2" customWidth="1"/>
    <col min="7436" max="7436" width="12.453125" style="2" customWidth="1"/>
    <col min="7437" max="7437" width="9.54296875" style="2" customWidth="1"/>
    <col min="7438" max="7438" width="15.54296875" style="2" customWidth="1"/>
    <col min="7439" max="7670" width="8.81640625" style="2" customWidth="1"/>
    <col min="7671" max="7671" width="24.6328125" style="2" customWidth="1"/>
    <col min="7672" max="7672" width="6" style="2" bestFit="1" customWidth="1"/>
    <col min="7673" max="7680" width="5.81640625" style="2"/>
    <col min="7681" max="7681" width="12.6328125" style="2" customWidth="1"/>
    <col min="7682" max="7682" width="20.81640625" style="2" customWidth="1"/>
    <col min="7683" max="7684" width="17.1796875" style="2" customWidth="1"/>
    <col min="7685" max="7686" width="25.81640625" style="2" customWidth="1"/>
    <col min="7687" max="7687" width="26.36328125" style="2" customWidth="1"/>
    <col min="7688" max="7688" width="16.453125" style="2" customWidth="1"/>
    <col min="7689" max="7689" width="14.453125" style="2" customWidth="1"/>
    <col min="7690" max="7690" width="9.453125" style="2" customWidth="1"/>
    <col min="7691" max="7691" width="16.6328125" style="2" customWidth="1"/>
    <col min="7692" max="7692" width="12.453125" style="2" customWidth="1"/>
    <col min="7693" max="7693" width="9.54296875" style="2" customWidth="1"/>
    <col min="7694" max="7694" width="15.54296875" style="2" customWidth="1"/>
    <col min="7695" max="7926" width="8.81640625" style="2" customWidth="1"/>
    <col min="7927" max="7927" width="24.6328125" style="2" customWidth="1"/>
    <col min="7928" max="7928" width="6" style="2" bestFit="1" customWidth="1"/>
    <col min="7929" max="7936" width="5.81640625" style="2"/>
    <col min="7937" max="7937" width="12.6328125" style="2" customWidth="1"/>
    <col min="7938" max="7938" width="20.81640625" style="2" customWidth="1"/>
    <col min="7939" max="7940" width="17.1796875" style="2" customWidth="1"/>
    <col min="7941" max="7942" width="25.81640625" style="2" customWidth="1"/>
    <col min="7943" max="7943" width="26.36328125" style="2" customWidth="1"/>
    <col min="7944" max="7944" width="16.453125" style="2" customWidth="1"/>
    <col min="7945" max="7945" width="14.453125" style="2" customWidth="1"/>
    <col min="7946" max="7946" width="9.453125" style="2" customWidth="1"/>
    <col min="7947" max="7947" width="16.6328125" style="2" customWidth="1"/>
    <col min="7948" max="7948" width="12.453125" style="2" customWidth="1"/>
    <col min="7949" max="7949" width="9.54296875" style="2" customWidth="1"/>
    <col min="7950" max="7950" width="15.54296875" style="2" customWidth="1"/>
    <col min="7951" max="8182" width="8.81640625" style="2" customWidth="1"/>
    <col min="8183" max="8183" width="24.6328125" style="2" customWidth="1"/>
    <col min="8184" max="8184" width="6" style="2" bestFit="1" customWidth="1"/>
    <col min="8185" max="8192" width="5.81640625" style="2"/>
    <col min="8193" max="8193" width="12.6328125" style="2" customWidth="1"/>
    <col min="8194" max="8194" width="20.81640625" style="2" customWidth="1"/>
    <col min="8195" max="8196" width="17.1796875" style="2" customWidth="1"/>
    <col min="8197" max="8198" width="25.81640625" style="2" customWidth="1"/>
    <col min="8199" max="8199" width="26.36328125" style="2" customWidth="1"/>
    <col min="8200" max="8200" width="16.453125" style="2" customWidth="1"/>
    <col min="8201" max="8201" width="14.453125" style="2" customWidth="1"/>
    <col min="8202" max="8202" width="9.453125" style="2" customWidth="1"/>
    <col min="8203" max="8203" width="16.6328125" style="2" customWidth="1"/>
    <col min="8204" max="8204" width="12.453125" style="2" customWidth="1"/>
    <col min="8205" max="8205" width="9.54296875" style="2" customWidth="1"/>
    <col min="8206" max="8206" width="15.54296875" style="2" customWidth="1"/>
    <col min="8207" max="8438" width="8.81640625" style="2" customWidth="1"/>
    <col min="8439" max="8439" width="24.6328125" style="2" customWidth="1"/>
    <col min="8440" max="8440" width="6" style="2" bestFit="1" customWidth="1"/>
    <col min="8441" max="8448" width="5.81640625" style="2"/>
    <col min="8449" max="8449" width="12.6328125" style="2" customWidth="1"/>
    <col min="8450" max="8450" width="20.81640625" style="2" customWidth="1"/>
    <col min="8451" max="8452" width="17.1796875" style="2" customWidth="1"/>
    <col min="8453" max="8454" width="25.81640625" style="2" customWidth="1"/>
    <col min="8455" max="8455" width="26.36328125" style="2" customWidth="1"/>
    <col min="8456" max="8456" width="16.453125" style="2" customWidth="1"/>
    <col min="8457" max="8457" width="14.453125" style="2" customWidth="1"/>
    <col min="8458" max="8458" width="9.453125" style="2" customWidth="1"/>
    <col min="8459" max="8459" width="16.6328125" style="2" customWidth="1"/>
    <col min="8460" max="8460" width="12.453125" style="2" customWidth="1"/>
    <col min="8461" max="8461" width="9.54296875" style="2" customWidth="1"/>
    <col min="8462" max="8462" width="15.54296875" style="2" customWidth="1"/>
    <col min="8463" max="8694" width="8.81640625" style="2" customWidth="1"/>
    <col min="8695" max="8695" width="24.6328125" style="2" customWidth="1"/>
    <col min="8696" max="8696" width="6" style="2" bestFit="1" customWidth="1"/>
    <col min="8697" max="8704" width="5.81640625" style="2"/>
    <col min="8705" max="8705" width="12.6328125" style="2" customWidth="1"/>
    <col min="8706" max="8706" width="20.81640625" style="2" customWidth="1"/>
    <col min="8707" max="8708" width="17.1796875" style="2" customWidth="1"/>
    <col min="8709" max="8710" width="25.81640625" style="2" customWidth="1"/>
    <col min="8711" max="8711" width="26.36328125" style="2" customWidth="1"/>
    <col min="8712" max="8712" width="16.453125" style="2" customWidth="1"/>
    <col min="8713" max="8713" width="14.453125" style="2" customWidth="1"/>
    <col min="8714" max="8714" width="9.453125" style="2" customWidth="1"/>
    <col min="8715" max="8715" width="16.6328125" style="2" customWidth="1"/>
    <col min="8716" max="8716" width="12.453125" style="2" customWidth="1"/>
    <col min="8717" max="8717" width="9.54296875" style="2" customWidth="1"/>
    <col min="8718" max="8718" width="15.54296875" style="2" customWidth="1"/>
    <col min="8719" max="8950" width="8.81640625" style="2" customWidth="1"/>
    <col min="8951" max="8951" width="24.6328125" style="2" customWidth="1"/>
    <col min="8952" max="8952" width="6" style="2" bestFit="1" customWidth="1"/>
    <col min="8953" max="8960" width="5.81640625" style="2"/>
    <col min="8961" max="8961" width="12.6328125" style="2" customWidth="1"/>
    <col min="8962" max="8962" width="20.81640625" style="2" customWidth="1"/>
    <col min="8963" max="8964" width="17.1796875" style="2" customWidth="1"/>
    <col min="8965" max="8966" width="25.81640625" style="2" customWidth="1"/>
    <col min="8967" max="8967" width="26.36328125" style="2" customWidth="1"/>
    <col min="8968" max="8968" width="16.453125" style="2" customWidth="1"/>
    <col min="8969" max="8969" width="14.453125" style="2" customWidth="1"/>
    <col min="8970" max="8970" width="9.453125" style="2" customWidth="1"/>
    <col min="8971" max="8971" width="16.6328125" style="2" customWidth="1"/>
    <col min="8972" max="8972" width="12.453125" style="2" customWidth="1"/>
    <col min="8973" max="8973" width="9.54296875" style="2" customWidth="1"/>
    <col min="8974" max="8974" width="15.54296875" style="2" customWidth="1"/>
    <col min="8975" max="9206" width="8.81640625" style="2" customWidth="1"/>
    <col min="9207" max="9207" width="24.6328125" style="2" customWidth="1"/>
    <col min="9208" max="9208" width="6" style="2" bestFit="1" customWidth="1"/>
    <col min="9209" max="9216" width="5.81640625" style="2"/>
    <col min="9217" max="9217" width="12.6328125" style="2" customWidth="1"/>
    <col min="9218" max="9218" width="20.81640625" style="2" customWidth="1"/>
    <col min="9219" max="9220" width="17.1796875" style="2" customWidth="1"/>
    <col min="9221" max="9222" width="25.81640625" style="2" customWidth="1"/>
    <col min="9223" max="9223" width="26.36328125" style="2" customWidth="1"/>
    <col min="9224" max="9224" width="16.453125" style="2" customWidth="1"/>
    <col min="9225" max="9225" width="14.453125" style="2" customWidth="1"/>
    <col min="9226" max="9226" width="9.453125" style="2" customWidth="1"/>
    <col min="9227" max="9227" width="16.6328125" style="2" customWidth="1"/>
    <col min="9228" max="9228" width="12.453125" style="2" customWidth="1"/>
    <col min="9229" max="9229" width="9.54296875" style="2" customWidth="1"/>
    <col min="9230" max="9230" width="15.54296875" style="2" customWidth="1"/>
    <col min="9231" max="9462" width="8.81640625" style="2" customWidth="1"/>
    <col min="9463" max="9463" width="24.6328125" style="2" customWidth="1"/>
    <col min="9464" max="9464" width="6" style="2" bestFit="1" customWidth="1"/>
    <col min="9465" max="9472" width="5.81640625" style="2"/>
    <col min="9473" max="9473" width="12.6328125" style="2" customWidth="1"/>
    <col min="9474" max="9474" width="20.81640625" style="2" customWidth="1"/>
    <col min="9475" max="9476" width="17.1796875" style="2" customWidth="1"/>
    <col min="9477" max="9478" width="25.81640625" style="2" customWidth="1"/>
    <col min="9479" max="9479" width="26.36328125" style="2" customWidth="1"/>
    <col min="9480" max="9480" width="16.453125" style="2" customWidth="1"/>
    <col min="9481" max="9481" width="14.453125" style="2" customWidth="1"/>
    <col min="9482" max="9482" width="9.453125" style="2" customWidth="1"/>
    <col min="9483" max="9483" width="16.6328125" style="2" customWidth="1"/>
    <col min="9484" max="9484" width="12.453125" style="2" customWidth="1"/>
    <col min="9485" max="9485" width="9.54296875" style="2" customWidth="1"/>
    <col min="9486" max="9486" width="15.54296875" style="2" customWidth="1"/>
    <col min="9487" max="9718" width="8.81640625" style="2" customWidth="1"/>
    <col min="9719" max="9719" width="24.6328125" style="2" customWidth="1"/>
    <col min="9720" max="9720" width="6" style="2" bestFit="1" customWidth="1"/>
    <col min="9721" max="9728" width="5.81640625" style="2"/>
    <col min="9729" max="9729" width="12.6328125" style="2" customWidth="1"/>
    <col min="9730" max="9730" width="20.81640625" style="2" customWidth="1"/>
    <col min="9731" max="9732" width="17.1796875" style="2" customWidth="1"/>
    <col min="9733" max="9734" width="25.81640625" style="2" customWidth="1"/>
    <col min="9735" max="9735" width="26.36328125" style="2" customWidth="1"/>
    <col min="9736" max="9736" width="16.453125" style="2" customWidth="1"/>
    <col min="9737" max="9737" width="14.453125" style="2" customWidth="1"/>
    <col min="9738" max="9738" width="9.453125" style="2" customWidth="1"/>
    <col min="9739" max="9739" width="16.6328125" style="2" customWidth="1"/>
    <col min="9740" max="9740" width="12.453125" style="2" customWidth="1"/>
    <col min="9741" max="9741" width="9.54296875" style="2" customWidth="1"/>
    <col min="9742" max="9742" width="15.54296875" style="2" customWidth="1"/>
    <col min="9743" max="9974" width="8.81640625" style="2" customWidth="1"/>
    <col min="9975" max="9975" width="24.6328125" style="2" customWidth="1"/>
    <col min="9976" max="9976" width="6" style="2" bestFit="1" customWidth="1"/>
    <col min="9977" max="9984" width="5.81640625" style="2"/>
    <col min="9985" max="9985" width="12.6328125" style="2" customWidth="1"/>
    <col min="9986" max="9986" width="20.81640625" style="2" customWidth="1"/>
    <col min="9987" max="9988" width="17.1796875" style="2" customWidth="1"/>
    <col min="9989" max="9990" width="25.81640625" style="2" customWidth="1"/>
    <col min="9991" max="9991" width="26.36328125" style="2" customWidth="1"/>
    <col min="9992" max="9992" width="16.453125" style="2" customWidth="1"/>
    <col min="9993" max="9993" width="14.453125" style="2" customWidth="1"/>
    <col min="9994" max="9994" width="9.453125" style="2" customWidth="1"/>
    <col min="9995" max="9995" width="16.6328125" style="2" customWidth="1"/>
    <col min="9996" max="9996" width="12.453125" style="2" customWidth="1"/>
    <col min="9997" max="9997" width="9.54296875" style="2" customWidth="1"/>
    <col min="9998" max="9998" width="15.54296875" style="2" customWidth="1"/>
    <col min="9999" max="10230" width="8.81640625" style="2" customWidth="1"/>
    <col min="10231" max="10231" width="24.6328125" style="2" customWidth="1"/>
    <col min="10232" max="10232" width="6" style="2" bestFit="1" customWidth="1"/>
    <col min="10233" max="10240" width="5.81640625" style="2"/>
    <col min="10241" max="10241" width="12.6328125" style="2" customWidth="1"/>
    <col min="10242" max="10242" width="20.81640625" style="2" customWidth="1"/>
    <col min="10243" max="10244" width="17.1796875" style="2" customWidth="1"/>
    <col min="10245" max="10246" width="25.81640625" style="2" customWidth="1"/>
    <col min="10247" max="10247" width="26.36328125" style="2" customWidth="1"/>
    <col min="10248" max="10248" width="16.453125" style="2" customWidth="1"/>
    <col min="10249" max="10249" width="14.453125" style="2" customWidth="1"/>
    <col min="10250" max="10250" width="9.453125" style="2" customWidth="1"/>
    <col min="10251" max="10251" width="16.6328125" style="2" customWidth="1"/>
    <col min="10252" max="10252" width="12.453125" style="2" customWidth="1"/>
    <col min="10253" max="10253" width="9.54296875" style="2" customWidth="1"/>
    <col min="10254" max="10254" width="15.54296875" style="2" customWidth="1"/>
    <col min="10255" max="10486" width="8.81640625" style="2" customWidth="1"/>
    <col min="10487" max="10487" width="24.6328125" style="2" customWidth="1"/>
    <col min="10488" max="10488" width="6" style="2" bestFit="1" customWidth="1"/>
    <col min="10489" max="10496" width="5.81640625" style="2"/>
    <col min="10497" max="10497" width="12.6328125" style="2" customWidth="1"/>
    <col min="10498" max="10498" width="20.81640625" style="2" customWidth="1"/>
    <col min="10499" max="10500" width="17.1796875" style="2" customWidth="1"/>
    <col min="10501" max="10502" width="25.81640625" style="2" customWidth="1"/>
    <col min="10503" max="10503" width="26.36328125" style="2" customWidth="1"/>
    <col min="10504" max="10504" width="16.453125" style="2" customWidth="1"/>
    <col min="10505" max="10505" width="14.453125" style="2" customWidth="1"/>
    <col min="10506" max="10506" width="9.453125" style="2" customWidth="1"/>
    <col min="10507" max="10507" width="16.6328125" style="2" customWidth="1"/>
    <col min="10508" max="10508" width="12.453125" style="2" customWidth="1"/>
    <col min="10509" max="10509" width="9.54296875" style="2" customWidth="1"/>
    <col min="10510" max="10510" width="15.54296875" style="2" customWidth="1"/>
    <col min="10511" max="10742" width="8.81640625" style="2" customWidth="1"/>
    <col min="10743" max="10743" width="24.6328125" style="2" customWidth="1"/>
    <col min="10744" max="10744" width="6" style="2" bestFit="1" customWidth="1"/>
    <col min="10745" max="10752" width="5.81640625" style="2"/>
    <col min="10753" max="10753" width="12.6328125" style="2" customWidth="1"/>
    <col min="10754" max="10754" width="20.81640625" style="2" customWidth="1"/>
    <col min="10755" max="10756" width="17.1796875" style="2" customWidth="1"/>
    <col min="10757" max="10758" width="25.81640625" style="2" customWidth="1"/>
    <col min="10759" max="10759" width="26.36328125" style="2" customWidth="1"/>
    <col min="10760" max="10760" width="16.453125" style="2" customWidth="1"/>
    <col min="10761" max="10761" width="14.453125" style="2" customWidth="1"/>
    <col min="10762" max="10762" width="9.453125" style="2" customWidth="1"/>
    <col min="10763" max="10763" width="16.6328125" style="2" customWidth="1"/>
    <col min="10764" max="10764" width="12.453125" style="2" customWidth="1"/>
    <col min="10765" max="10765" width="9.54296875" style="2" customWidth="1"/>
    <col min="10766" max="10766" width="15.54296875" style="2" customWidth="1"/>
    <col min="10767" max="10998" width="8.81640625" style="2" customWidth="1"/>
    <col min="10999" max="10999" width="24.6328125" style="2" customWidth="1"/>
    <col min="11000" max="11000" width="6" style="2" bestFit="1" customWidth="1"/>
    <col min="11001" max="11008" width="5.81640625" style="2"/>
    <col min="11009" max="11009" width="12.6328125" style="2" customWidth="1"/>
    <col min="11010" max="11010" width="20.81640625" style="2" customWidth="1"/>
    <col min="11011" max="11012" width="17.1796875" style="2" customWidth="1"/>
    <col min="11013" max="11014" width="25.81640625" style="2" customWidth="1"/>
    <col min="11015" max="11015" width="26.36328125" style="2" customWidth="1"/>
    <col min="11016" max="11016" width="16.453125" style="2" customWidth="1"/>
    <col min="11017" max="11017" width="14.453125" style="2" customWidth="1"/>
    <col min="11018" max="11018" width="9.453125" style="2" customWidth="1"/>
    <col min="11019" max="11019" width="16.6328125" style="2" customWidth="1"/>
    <col min="11020" max="11020" width="12.453125" style="2" customWidth="1"/>
    <col min="11021" max="11021" width="9.54296875" style="2" customWidth="1"/>
    <col min="11022" max="11022" width="15.54296875" style="2" customWidth="1"/>
    <col min="11023" max="11254" width="8.81640625" style="2" customWidth="1"/>
    <col min="11255" max="11255" width="24.6328125" style="2" customWidth="1"/>
    <col min="11256" max="11256" width="6" style="2" bestFit="1" customWidth="1"/>
    <col min="11257" max="11264" width="5.81640625" style="2"/>
    <col min="11265" max="11265" width="12.6328125" style="2" customWidth="1"/>
    <col min="11266" max="11266" width="20.81640625" style="2" customWidth="1"/>
    <col min="11267" max="11268" width="17.1796875" style="2" customWidth="1"/>
    <col min="11269" max="11270" width="25.81640625" style="2" customWidth="1"/>
    <col min="11271" max="11271" width="26.36328125" style="2" customWidth="1"/>
    <col min="11272" max="11272" width="16.453125" style="2" customWidth="1"/>
    <col min="11273" max="11273" width="14.453125" style="2" customWidth="1"/>
    <col min="11274" max="11274" width="9.453125" style="2" customWidth="1"/>
    <col min="11275" max="11275" width="16.6328125" style="2" customWidth="1"/>
    <col min="11276" max="11276" width="12.453125" style="2" customWidth="1"/>
    <col min="11277" max="11277" width="9.54296875" style="2" customWidth="1"/>
    <col min="11278" max="11278" width="15.54296875" style="2" customWidth="1"/>
    <col min="11279" max="11510" width="8.81640625" style="2" customWidth="1"/>
    <col min="11511" max="11511" width="24.6328125" style="2" customWidth="1"/>
    <col min="11512" max="11512" width="6" style="2" bestFit="1" customWidth="1"/>
    <col min="11513" max="11520" width="5.81640625" style="2"/>
    <col min="11521" max="11521" width="12.6328125" style="2" customWidth="1"/>
    <col min="11522" max="11522" width="20.81640625" style="2" customWidth="1"/>
    <col min="11523" max="11524" width="17.1796875" style="2" customWidth="1"/>
    <col min="11525" max="11526" width="25.81640625" style="2" customWidth="1"/>
    <col min="11527" max="11527" width="26.36328125" style="2" customWidth="1"/>
    <col min="11528" max="11528" width="16.453125" style="2" customWidth="1"/>
    <col min="11529" max="11529" width="14.453125" style="2" customWidth="1"/>
    <col min="11530" max="11530" width="9.453125" style="2" customWidth="1"/>
    <col min="11531" max="11531" width="16.6328125" style="2" customWidth="1"/>
    <col min="11532" max="11532" width="12.453125" style="2" customWidth="1"/>
    <col min="11533" max="11533" width="9.54296875" style="2" customWidth="1"/>
    <col min="11534" max="11534" width="15.54296875" style="2" customWidth="1"/>
    <col min="11535" max="11766" width="8.81640625" style="2" customWidth="1"/>
    <col min="11767" max="11767" width="24.6328125" style="2" customWidth="1"/>
    <col min="11768" max="11768" width="6" style="2" bestFit="1" customWidth="1"/>
    <col min="11769" max="11776" width="5.81640625" style="2"/>
    <col min="11777" max="11777" width="12.6328125" style="2" customWidth="1"/>
    <col min="11778" max="11778" width="20.81640625" style="2" customWidth="1"/>
    <col min="11779" max="11780" width="17.1796875" style="2" customWidth="1"/>
    <col min="11781" max="11782" width="25.81640625" style="2" customWidth="1"/>
    <col min="11783" max="11783" width="26.36328125" style="2" customWidth="1"/>
    <col min="11784" max="11784" width="16.453125" style="2" customWidth="1"/>
    <col min="11785" max="11785" width="14.453125" style="2" customWidth="1"/>
    <col min="11786" max="11786" width="9.453125" style="2" customWidth="1"/>
    <col min="11787" max="11787" width="16.6328125" style="2" customWidth="1"/>
    <col min="11788" max="11788" width="12.453125" style="2" customWidth="1"/>
    <col min="11789" max="11789" width="9.54296875" style="2" customWidth="1"/>
    <col min="11790" max="11790" width="15.54296875" style="2" customWidth="1"/>
    <col min="11791" max="12022" width="8.81640625" style="2" customWidth="1"/>
    <col min="12023" max="12023" width="24.6328125" style="2" customWidth="1"/>
    <col min="12024" max="12024" width="6" style="2" bestFit="1" customWidth="1"/>
    <col min="12025" max="12032" width="5.81640625" style="2"/>
    <col min="12033" max="12033" width="12.6328125" style="2" customWidth="1"/>
    <col min="12034" max="12034" width="20.81640625" style="2" customWidth="1"/>
    <col min="12035" max="12036" width="17.1796875" style="2" customWidth="1"/>
    <col min="12037" max="12038" width="25.81640625" style="2" customWidth="1"/>
    <col min="12039" max="12039" width="26.36328125" style="2" customWidth="1"/>
    <col min="12040" max="12040" width="16.453125" style="2" customWidth="1"/>
    <col min="12041" max="12041" width="14.453125" style="2" customWidth="1"/>
    <col min="12042" max="12042" width="9.453125" style="2" customWidth="1"/>
    <col min="12043" max="12043" width="16.6328125" style="2" customWidth="1"/>
    <col min="12044" max="12044" width="12.453125" style="2" customWidth="1"/>
    <col min="12045" max="12045" width="9.54296875" style="2" customWidth="1"/>
    <col min="12046" max="12046" width="15.54296875" style="2" customWidth="1"/>
    <col min="12047" max="12278" width="8.81640625" style="2" customWidth="1"/>
    <col min="12279" max="12279" width="24.6328125" style="2" customWidth="1"/>
    <col min="12280" max="12280" width="6" style="2" bestFit="1" customWidth="1"/>
    <col min="12281" max="12288" width="5.81640625" style="2"/>
    <col min="12289" max="12289" width="12.6328125" style="2" customWidth="1"/>
    <col min="12290" max="12290" width="20.81640625" style="2" customWidth="1"/>
    <col min="12291" max="12292" width="17.1796875" style="2" customWidth="1"/>
    <col min="12293" max="12294" width="25.81640625" style="2" customWidth="1"/>
    <col min="12295" max="12295" width="26.36328125" style="2" customWidth="1"/>
    <col min="12296" max="12296" width="16.453125" style="2" customWidth="1"/>
    <col min="12297" max="12297" width="14.453125" style="2" customWidth="1"/>
    <col min="12298" max="12298" width="9.453125" style="2" customWidth="1"/>
    <col min="12299" max="12299" width="16.6328125" style="2" customWidth="1"/>
    <col min="12300" max="12300" width="12.453125" style="2" customWidth="1"/>
    <col min="12301" max="12301" width="9.54296875" style="2" customWidth="1"/>
    <col min="12302" max="12302" width="15.54296875" style="2" customWidth="1"/>
    <col min="12303" max="12534" width="8.81640625" style="2" customWidth="1"/>
    <col min="12535" max="12535" width="24.6328125" style="2" customWidth="1"/>
    <col min="12536" max="12536" width="6" style="2" bestFit="1" customWidth="1"/>
    <col min="12537" max="12544" width="5.81640625" style="2"/>
    <col min="12545" max="12545" width="12.6328125" style="2" customWidth="1"/>
    <col min="12546" max="12546" width="20.81640625" style="2" customWidth="1"/>
    <col min="12547" max="12548" width="17.1796875" style="2" customWidth="1"/>
    <col min="12549" max="12550" width="25.81640625" style="2" customWidth="1"/>
    <col min="12551" max="12551" width="26.36328125" style="2" customWidth="1"/>
    <col min="12552" max="12552" width="16.453125" style="2" customWidth="1"/>
    <col min="12553" max="12553" width="14.453125" style="2" customWidth="1"/>
    <col min="12554" max="12554" width="9.453125" style="2" customWidth="1"/>
    <col min="12555" max="12555" width="16.6328125" style="2" customWidth="1"/>
    <col min="12556" max="12556" width="12.453125" style="2" customWidth="1"/>
    <col min="12557" max="12557" width="9.54296875" style="2" customWidth="1"/>
    <col min="12558" max="12558" width="15.54296875" style="2" customWidth="1"/>
    <col min="12559" max="12790" width="8.81640625" style="2" customWidth="1"/>
    <col min="12791" max="12791" width="24.6328125" style="2" customWidth="1"/>
    <col min="12792" max="12792" width="6" style="2" bestFit="1" customWidth="1"/>
    <col min="12793" max="12800" width="5.81640625" style="2"/>
    <col min="12801" max="12801" width="12.6328125" style="2" customWidth="1"/>
    <col min="12802" max="12802" width="20.81640625" style="2" customWidth="1"/>
    <col min="12803" max="12804" width="17.1796875" style="2" customWidth="1"/>
    <col min="12805" max="12806" width="25.81640625" style="2" customWidth="1"/>
    <col min="12807" max="12807" width="26.36328125" style="2" customWidth="1"/>
    <col min="12808" max="12808" width="16.453125" style="2" customWidth="1"/>
    <col min="12809" max="12809" width="14.453125" style="2" customWidth="1"/>
    <col min="12810" max="12810" width="9.453125" style="2" customWidth="1"/>
    <col min="12811" max="12811" width="16.6328125" style="2" customWidth="1"/>
    <col min="12812" max="12812" width="12.453125" style="2" customWidth="1"/>
    <col min="12813" max="12813" width="9.54296875" style="2" customWidth="1"/>
    <col min="12814" max="12814" width="15.54296875" style="2" customWidth="1"/>
    <col min="12815" max="13046" width="8.81640625" style="2" customWidth="1"/>
    <col min="13047" max="13047" width="24.6328125" style="2" customWidth="1"/>
    <col min="13048" max="13048" width="6" style="2" bestFit="1" customWidth="1"/>
    <col min="13049" max="13056" width="5.81640625" style="2"/>
    <col min="13057" max="13057" width="12.6328125" style="2" customWidth="1"/>
    <col min="13058" max="13058" width="20.81640625" style="2" customWidth="1"/>
    <col min="13059" max="13060" width="17.1796875" style="2" customWidth="1"/>
    <col min="13061" max="13062" width="25.81640625" style="2" customWidth="1"/>
    <col min="13063" max="13063" width="26.36328125" style="2" customWidth="1"/>
    <col min="13064" max="13064" width="16.453125" style="2" customWidth="1"/>
    <col min="13065" max="13065" width="14.453125" style="2" customWidth="1"/>
    <col min="13066" max="13066" width="9.453125" style="2" customWidth="1"/>
    <col min="13067" max="13067" width="16.6328125" style="2" customWidth="1"/>
    <col min="13068" max="13068" width="12.453125" style="2" customWidth="1"/>
    <col min="13069" max="13069" width="9.54296875" style="2" customWidth="1"/>
    <col min="13070" max="13070" width="15.54296875" style="2" customWidth="1"/>
    <col min="13071" max="13302" width="8.81640625" style="2" customWidth="1"/>
    <col min="13303" max="13303" width="24.6328125" style="2" customWidth="1"/>
    <col min="13304" max="13304" width="6" style="2" bestFit="1" customWidth="1"/>
    <col min="13305" max="13312" width="5.81640625" style="2"/>
    <col min="13313" max="13313" width="12.6328125" style="2" customWidth="1"/>
    <col min="13314" max="13314" width="20.81640625" style="2" customWidth="1"/>
    <col min="13315" max="13316" width="17.1796875" style="2" customWidth="1"/>
    <col min="13317" max="13318" width="25.81640625" style="2" customWidth="1"/>
    <col min="13319" max="13319" width="26.36328125" style="2" customWidth="1"/>
    <col min="13320" max="13320" width="16.453125" style="2" customWidth="1"/>
    <col min="13321" max="13321" width="14.453125" style="2" customWidth="1"/>
    <col min="13322" max="13322" width="9.453125" style="2" customWidth="1"/>
    <col min="13323" max="13323" width="16.6328125" style="2" customWidth="1"/>
    <col min="13324" max="13324" width="12.453125" style="2" customWidth="1"/>
    <col min="13325" max="13325" width="9.54296875" style="2" customWidth="1"/>
    <col min="13326" max="13326" width="15.54296875" style="2" customWidth="1"/>
    <col min="13327" max="13558" width="8.81640625" style="2" customWidth="1"/>
    <col min="13559" max="13559" width="24.6328125" style="2" customWidth="1"/>
    <col min="13560" max="13560" width="6" style="2" bestFit="1" customWidth="1"/>
    <col min="13561" max="13568" width="5.81640625" style="2"/>
    <col min="13569" max="13569" width="12.6328125" style="2" customWidth="1"/>
    <col min="13570" max="13570" width="20.81640625" style="2" customWidth="1"/>
    <col min="13571" max="13572" width="17.1796875" style="2" customWidth="1"/>
    <col min="13573" max="13574" width="25.81640625" style="2" customWidth="1"/>
    <col min="13575" max="13575" width="26.36328125" style="2" customWidth="1"/>
    <col min="13576" max="13576" width="16.453125" style="2" customWidth="1"/>
    <col min="13577" max="13577" width="14.453125" style="2" customWidth="1"/>
    <col min="13578" max="13578" width="9.453125" style="2" customWidth="1"/>
    <col min="13579" max="13579" width="16.6328125" style="2" customWidth="1"/>
    <col min="13580" max="13580" width="12.453125" style="2" customWidth="1"/>
    <col min="13581" max="13581" width="9.54296875" style="2" customWidth="1"/>
    <col min="13582" max="13582" width="15.54296875" style="2" customWidth="1"/>
    <col min="13583" max="13814" width="8.81640625" style="2" customWidth="1"/>
    <col min="13815" max="13815" width="24.6328125" style="2" customWidth="1"/>
    <col min="13816" max="13816" width="6" style="2" bestFit="1" customWidth="1"/>
    <col min="13817" max="13824" width="5.81640625" style="2"/>
    <col min="13825" max="13825" width="12.6328125" style="2" customWidth="1"/>
    <col min="13826" max="13826" width="20.81640625" style="2" customWidth="1"/>
    <col min="13827" max="13828" width="17.1796875" style="2" customWidth="1"/>
    <col min="13829" max="13830" width="25.81640625" style="2" customWidth="1"/>
    <col min="13831" max="13831" width="26.36328125" style="2" customWidth="1"/>
    <col min="13832" max="13832" width="16.453125" style="2" customWidth="1"/>
    <col min="13833" max="13833" width="14.453125" style="2" customWidth="1"/>
    <col min="13834" max="13834" width="9.453125" style="2" customWidth="1"/>
    <col min="13835" max="13835" width="16.6328125" style="2" customWidth="1"/>
    <col min="13836" max="13836" width="12.453125" style="2" customWidth="1"/>
    <col min="13837" max="13837" width="9.54296875" style="2" customWidth="1"/>
    <col min="13838" max="13838" width="15.54296875" style="2" customWidth="1"/>
    <col min="13839" max="14070" width="8.81640625" style="2" customWidth="1"/>
    <col min="14071" max="14071" width="24.6328125" style="2" customWidth="1"/>
    <col min="14072" max="14072" width="6" style="2" bestFit="1" customWidth="1"/>
    <col min="14073" max="14080" width="5.81640625" style="2"/>
    <col min="14081" max="14081" width="12.6328125" style="2" customWidth="1"/>
    <col min="14082" max="14082" width="20.81640625" style="2" customWidth="1"/>
    <col min="14083" max="14084" width="17.1796875" style="2" customWidth="1"/>
    <col min="14085" max="14086" width="25.81640625" style="2" customWidth="1"/>
    <col min="14087" max="14087" width="26.36328125" style="2" customWidth="1"/>
    <col min="14088" max="14088" width="16.453125" style="2" customWidth="1"/>
    <col min="14089" max="14089" width="14.453125" style="2" customWidth="1"/>
    <col min="14090" max="14090" width="9.453125" style="2" customWidth="1"/>
    <col min="14091" max="14091" width="16.6328125" style="2" customWidth="1"/>
    <col min="14092" max="14092" width="12.453125" style="2" customWidth="1"/>
    <col min="14093" max="14093" width="9.54296875" style="2" customWidth="1"/>
    <col min="14094" max="14094" width="15.54296875" style="2" customWidth="1"/>
    <col min="14095" max="14326" width="8.81640625" style="2" customWidth="1"/>
    <col min="14327" max="14327" width="24.6328125" style="2" customWidth="1"/>
    <col min="14328" max="14328" width="6" style="2" bestFit="1" customWidth="1"/>
    <col min="14329" max="14336" width="5.81640625" style="2"/>
    <col min="14337" max="14337" width="12.6328125" style="2" customWidth="1"/>
    <col min="14338" max="14338" width="20.81640625" style="2" customWidth="1"/>
    <col min="14339" max="14340" width="17.1796875" style="2" customWidth="1"/>
    <col min="14341" max="14342" width="25.81640625" style="2" customWidth="1"/>
    <col min="14343" max="14343" width="26.36328125" style="2" customWidth="1"/>
    <col min="14344" max="14344" width="16.453125" style="2" customWidth="1"/>
    <col min="14345" max="14345" width="14.453125" style="2" customWidth="1"/>
    <col min="14346" max="14346" width="9.453125" style="2" customWidth="1"/>
    <col min="14347" max="14347" width="16.6328125" style="2" customWidth="1"/>
    <col min="14348" max="14348" width="12.453125" style="2" customWidth="1"/>
    <col min="14349" max="14349" width="9.54296875" style="2" customWidth="1"/>
    <col min="14350" max="14350" width="15.54296875" style="2" customWidth="1"/>
    <col min="14351" max="14582" width="8.81640625" style="2" customWidth="1"/>
    <col min="14583" max="14583" width="24.6328125" style="2" customWidth="1"/>
    <col min="14584" max="14584" width="6" style="2" bestFit="1" customWidth="1"/>
    <col min="14585" max="14592" width="5.81640625" style="2"/>
    <col min="14593" max="14593" width="12.6328125" style="2" customWidth="1"/>
    <col min="14594" max="14594" width="20.81640625" style="2" customWidth="1"/>
    <col min="14595" max="14596" width="17.1796875" style="2" customWidth="1"/>
    <col min="14597" max="14598" width="25.81640625" style="2" customWidth="1"/>
    <col min="14599" max="14599" width="26.36328125" style="2" customWidth="1"/>
    <col min="14600" max="14600" width="16.453125" style="2" customWidth="1"/>
    <col min="14601" max="14601" width="14.453125" style="2" customWidth="1"/>
    <col min="14602" max="14602" width="9.453125" style="2" customWidth="1"/>
    <col min="14603" max="14603" width="16.6328125" style="2" customWidth="1"/>
    <col min="14604" max="14604" width="12.453125" style="2" customWidth="1"/>
    <col min="14605" max="14605" width="9.54296875" style="2" customWidth="1"/>
    <col min="14606" max="14606" width="15.54296875" style="2" customWidth="1"/>
    <col min="14607" max="14838" width="8.81640625" style="2" customWidth="1"/>
    <col min="14839" max="14839" width="24.6328125" style="2" customWidth="1"/>
    <col min="14840" max="14840" width="6" style="2" bestFit="1" customWidth="1"/>
    <col min="14841" max="14848" width="5.81640625" style="2"/>
    <col min="14849" max="14849" width="12.6328125" style="2" customWidth="1"/>
    <col min="14850" max="14850" width="20.81640625" style="2" customWidth="1"/>
    <col min="14851" max="14852" width="17.1796875" style="2" customWidth="1"/>
    <col min="14853" max="14854" width="25.81640625" style="2" customWidth="1"/>
    <col min="14855" max="14855" width="26.36328125" style="2" customWidth="1"/>
    <col min="14856" max="14856" width="16.453125" style="2" customWidth="1"/>
    <col min="14857" max="14857" width="14.453125" style="2" customWidth="1"/>
    <col min="14858" max="14858" width="9.453125" style="2" customWidth="1"/>
    <col min="14859" max="14859" width="16.6328125" style="2" customWidth="1"/>
    <col min="14860" max="14860" width="12.453125" style="2" customWidth="1"/>
    <col min="14861" max="14861" width="9.54296875" style="2" customWidth="1"/>
    <col min="14862" max="14862" width="15.54296875" style="2" customWidth="1"/>
    <col min="14863" max="15094" width="8.81640625" style="2" customWidth="1"/>
    <col min="15095" max="15095" width="24.6328125" style="2" customWidth="1"/>
    <col min="15096" max="15096" width="6" style="2" bestFit="1" customWidth="1"/>
    <col min="15097" max="15104" width="5.81640625" style="2"/>
    <col min="15105" max="15105" width="12.6328125" style="2" customWidth="1"/>
    <col min="15106" max="15106" width="20.81640625" style="2" customWidth="1"/>
    <col min="15107" max="15108" width="17.1796875" style="2" customWidth="1"/>
    <col min="15109" max="15110" width="25.81640625" style="2" customWidth="1"/>
    <col min="15111" max="15111" width="26.36328125" style="2" customWidth="1"/>
    <col min="15112" max="15112" width="16.453125" style="2" customWidth="1"/>
    <col min="15113" max="15113" width="14.453125" style="2" customWidth="1"/>
    <col min="15114" max="15114" width="9.453125" style="2" customWidth="1"/>
    <col min="15115" max="15115" width="16.6328125" style="2" customWidth="1"/>
    <col min="15116" max="15116" width="12.453125" style="2" customWidth="1"/>
    <col min="15117" max="15117" width="9.54296875" style="2" customWidth="1"/>
    <col min="15118" max="15118" width="15.54296875" style="2" customWidth="1"/>
    <col min="15119" max="15350" width="8.81640625" style="2" customWidth="1"/>
    <col min="15351" max="15351" width="24.6328125" style="2" customWidth="1"/>
    <col min="15352" max="15352" width="6" style="2" bestFit="1" customWidth="1"/>
    <col min="15353" max="15360" width="5.81640625" style="2"/>
    <col min="15361" max="15361" width="12.6328125" style="2" customWidth="1"/>
    <col min="15362" max="15362" width="20.81640625" style="2" customWidth="1"/>
    <col min="15363" max="15364" width="17.1796875" style="2" customWidth="1"/>
    <col min="15365" max="15366" width="25.81640625" style="2" customWidth="1"/>
    <col min="15367" max="15367" width="26.36328125" style="2" customWidth="1"/>
    <col min="15368" max="15368" width="16.453125" style="2" customWidth="1"/>
    <col min="15369" max="15369" width="14.453125" style="2" customWidth="1"/>
    <col min="15370" max="15370" width="9.453125" style="2" customWidth="1"/>
    <col min="15371" max="15371" width="16.6328125" style="2" customWidth="1"/>
    <col min="15372" max="15372" width="12.453125" style="2" customWidth="1"/>
    <col min="15373" max="15373" width="9.54296875" style="2" customWidth="1"/>
    <col min="15374" max="15374" width="15.54296875" style="2" customWidth="1"/>
    <col min="15375" max="15606" width="8.81640625" style="2" customWidth="1"/>
    <col min="15607" max="15607" width="24.6328125" style="2" customWidth="1"/>
    <col min="15608" max="15608" width="6" style="2" bestFit="1" customWidth="1"/>
    <col min="15609" max="15616" width="5.81640625" style="2"/>
    <col min="15617" max="15617" width="12.6328125" style="2" customWidth="1"/>
    <col min="15618" max="15618" width="20.81640625" style="2" customWidth="1"/>
    <col min="15619" max="15620" width="17.1796875" style="2" customWidth="1"/>
    <col min="15621" max="15622" width="25.81640625" style="2" customWidth="1"/>
    <col min="15623" max="15623" width="26.36328125" style="2" customWidth="1"/>
    <col min="15624" max="15624" width="16.453125" style="2" customWidth="1"/>
    <col min="15625" max="15625" width="14.453125" style="2" customWidth="1"/>
    <col min="15626" max="15626" width="9.453125" style="2" customWidth="1"/>
    <col min="15627" max="15627" width="16.6328125" style="2" customWidth="1"/>
    <col min="15628" max="15628" width="12.453125" style="2" customWidth="1"/>
    <col min="15629" max="15629" width="9.54296875" style="2" customWidth="1"/>
    <col min="15630" max="15630" width="15.54296875" style="2" customWidth="1"/>
    <col min="15631" max="15862" width="8.81640625" style="2" customWidth="1"/>
    <col min="15863" max="15863" width="24.6328125" style="2" customWidth="1"/>
    <col min="15864" max="15864" width="6" style="2" bestFit="1" customWidth="1"/>
    <col min="15865" max="15872" width="5.81640625" style="2"/>
    <col min="15873" max="15873" width="12.6328125" style="2" customWidth="1"/>
    <col min="15874" max="15874" width="20.81640625" style="2" customWidth="1"/>
    <col min="15875" max="15876" width="17.1796875" style="2" customWidth="1"/>
    <col min="15877" max="15878" width="25.81640625" style="2" customWidth="1"/>
    <col min="15879" max="15879" width="26.36328125" style="2" customWidth="1"/>
    <col min="15880" max="15880" width="16.453125" style="2" customWidth="1"/>
    <col min="15881" max="15881" width="14.453125" style="2" customWidth="1"/>
    <col min="15882" max="15882" width="9.453125" style="2" customWidth="1"/>
    <col min="15883" max="15883" width="16.6328125" style="2" customWidth="1"/>
    <col min="15884" max="15884" width="12.453125" style="2" customWidth="1"/>
    <col min="15885" max="15885" width="9.54296875" style="2" customWidth="1"/>
    <col min="15886" max="15886" width="15.54296875" style="2" customWidth="1"/>
    <col min="15887" max="16118" width="8.81640625" style="2" customWidth="1"/>
    <col min="16119" max="16119" width="24.6328125" style="2" customWidth="1"/>
    <col min="16120" max="16120" width="6" style="2" bestFit="1" customWidth="1"/>
    <col min="16121" max="16128" width="5.81640625" style="2"/>
    <col min="16129" max="16129" width="12.6328125" style="2" customWidth="1"/>
    <col min="16130" max="16130" width="20.81640625" style="2" customWidth="1"/>
    <col min="16131" max="16132" width="17.1796875" style="2" customWidth="1"/>
    <col min="16133" max="16134" width="25.81640625" style="2" customWidth="1"/>
    <col min="16135" max="16135" width="26.36328125" style="2" customWidth="1"/>
    <col min="16136" max="16136" width="16.453125" style="2" customWidth="1"/>
    <col min="16137" max="16137" width="14.453125" style="2" customWidth="1"/>
    <col min="16138" max="16138" width="9.453125" style="2" customWidth="1"/>
    <col min="16139" max="16139" width="16.6328125" style="2" customWidth="1"/>
    <col min="16140" max="16140" width="12.453125" style="2" customWidth="1"/>
    <col min="16141" max="16141" width="9.54296875" style="2" customWidth="1"/>
    <col min="16142" max="16142" width="15.54296875" style="2" customWidth="1"/>
    <col min="16143" max="16374" width="8.81640625" style="2" customWidth="1"/>
    <col min="16375" max="16375" width="24.6328125" style="2" customWidth="1"/>
    <col min="16376" max="16376" width="6" style="2" bestFit="1" customWidth="1"/>
    <col min="16377" max="16384" width="5.81640625" style="2"/>
  </cols>
  <sheetData>
    <row r="1" spans="1:23" ht="20.25" customHeight="1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</row>
    <row r="2" spans="1:23" ht="20" customHeight="1">
      <c r="A2" s="89" t="s">
        <v>1</v>
      </c>
      <c r="B2" s="89"/>
      <c r="C2" s="89"/>
      <c r="D2" s="89"/>
      <c r="E2" s="89"/>
      <c r="F2" s="3"/>
      <c r="G2" s="4" t="s">
        <v>2</v>
      </c>
      <c r="H2" s="5"/>
      <c r="I2" s="6"/>
    </row>
    <row r="3" spans="1:23" ht="44" customHeight="1">
      <c r="A3" s="89" t="s">
        <v>147</v>
      </c>
      <c r="B3" s="89"/>
      <c r="C3" s="89"/>
      <c r="D3" s="89"/>
      <c r="E3" s="89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88" t="s">
        <v>9</v>
      </c>
      <c r="P3" s="88"/>
      <c r="Q3" s="88"/>
      <c r="R3" s="88"/>
      <c r="S3" s="88"/>
      <c r="T3" s="88"/>
      <c r="U3" s="88"/>
      <c r="V3" s="88"/>
      <c r="W3" s="88"/>
    </row>
    <row r="4" spans="1:23" ht="32.5" customHeight="1">
      <c r="A4" s="89" t="s">
        <v>148</v>
      </c>
      <c r="B4" s="89"/>
      <c r="C4" s="89"/>
      <c r="D4" s="89"/>
      <c r="E4" s="89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20.25" customHeight="1">
      <c r="A5" s="11" t="s">
        <v>13</v>
      </c>
      <c r="B5" s="11"/>
      <c r="C5" s="11"/>
      <c r="D5" s="11"/>
      <c r="E5" s="11"/>
      <c r="F5" s="3"/>
      <c r="G5" s="4" t="s">
        <v>14</v>
      </c>
      <c r="H5" s="41">
        <f>(59/60)*100</f>
        <v>98.333333333333329</v>
      </c>
      <c r="I5" s="6"/>
      <c r="K5" s="13" t="s">
        <v>15</v>
      </c>
      <c r="L5" s="13">
        <v>2</v>
      </c>
      <c r="N5" s="14">
        <v>2</v>
      </c>
      <c r="O5" s="88"/>
      <c r="P5" s="88"/>
      <c r="Q5" s="88"/>
      <c r="R5" s="88"/>
      <c r="S5" s="88"/>
      <c r="T5" s="88"/>
      <c r="U5" s="88"/>
      <c r="V5" s="88"/>
      <c r="W5" s="88"/>
    </row>
    <row r="6" spans="1:23" ht="49" customHeight="1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42">
        <f>(48/60)*100</f>
        <v>80</v>
      </c>
      <c r="I6" s="6"/>
      <c r="K6" s="19" t="s">
        <v>20</v>
      </c>
      <c r="L6" s="19">
        <v>1</v>
      </c>
      <c r="N6" s="20">
        <v>1</v>
      </c>
      <c r="O6" s="88"/>
      <c r="P6" s="88"/>
      <c r="Q6" s="88"/>
      <c r="R6" s="88"/>
      <c r="S6" s="88"/>
      <c r="T6" s="88"/>
      <c r="U6" s="88"/>
      <c r="V6" s="88"/>
      <c r="W6" s="88"/>
    </row>
    <row r="7" spans="1:23" ht="42.75" customHeight="1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89.166666666666657</v>
      </c>
      <c r="I7" s="26">
        <v>0.6</v>
      </c>
      <c r="K7" s="27" t="s">
        <v>24</v>
      </c>
      <c r="L7" s="27">
        <v>0</v>
      </c>
      <c r="N7" s="28"/>
      <c r="O7" s="88"/>
      <c r="P7" s="88"/>
      <c r="Q7" s="88"/>
      <c r="R7" s="88"/>
      <c r="S7" s="88"/>
      <c r="T7" s="88"/>
      <c r="U7" s="88"/>
      <c r="V7" s="88"/>
      <c r="W7" s="88"/>
    </row>
    <row r="8" spans="1:23" ht="25" customHeight="1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125</v>
      </c>
      <c r="I8" s="6"/>
    </row>
    <row r="9" spans="1:23" ht="25" customHeight="1">
      <c r="B9" s="21" t="s">
        <v>30</v>
      </c>
      <c r="C9" s="23" t="s">
        <v>140</v>
      </c>
      <c r="D9" s="23"/>
      <c r="E9" s="23" t="s">
        <v>140</v>
      </c>
      <c r="F9" s="29"/>
      <c r="H9" s="30"/>
      <c r="I9" s="30"/>
    </row>
    <row r="10" spans="1:23" ht="25" customHeight="1">
      <c r="B10" s="21" t="s">
        <v>32</v>
      </c>
      <c r="C10" s="23">
        <v>25</v>
      </c>
      <c r="D10" s="31">
        <f>(0.55*25)</f>
        <v>13.750000000000002</v>
      </c>
      <c r="E10" s="32">
        <v>75</v>
      </c>
      <c r="F10" s="33">
        <f>0.55*75</f>
        <v>41.25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  <c r="U10" s="36" t="s">
        <v>46</v>
      </c>
      <c r="V10" s="36" t="s">
        <v>47</v>
      </c>
    </row>
    <row r="11" spans="1:23" ht="25" customHeight="1">
      <c r="A11" s="15">
        <v>1</v>
      </c>
      <c r="B11" s="37">
        <v>171516100002</v>
      </c>
      <c r="C11" s="38">
        <v>22</v>
      </c>
      <c r="D11" s="38">
        <f>COUNTIF(C11:C82,"&gt;="&amp;D10)</f>
        <v>59</v>
      </c>
      <c r="E11" s="38">
        <v>43</v>
      </c>
      <c r="F11" s="39">
        <f>COUNTIF(E11:E82,"&gt;="&amp;F10)</f>
        <v>48</v>
      </c>
      <c r="G11" s="40" t="s">
        <v>48</v>
      </c>
      <c r="H11" s="4">
        <v>2</v>
      </c>
      <c r="I11" s="4">
        <v>1</v>
      </c>
      <c r="J11" s="5"/>
      <c r="K11" s="6"/>
      <c r="L11" s="6"/>
      <c r="M11" s="6"/>
      <c r="N11" s="6"/>
      <c r="O11" s="6"/>
      <c r="P11" s="4">
        <v>2</v>
      </c>
      <c r="Q11" s="6"/>
      <c r="R11" s="6"/>
      <c r="S11" s="6"/>
      <c r="T11" s="4">
        <v>1</v>
      </c>
      <c r="U11" s="6"/>
      <c r="V11" s="4">
        <v>1</v>
      </c>
    </row>
    <row r="12" spans="1:23" ht="25" customHeight="1">
      <c r="A12" s="15">
        <v>2</v>
      </c>
      <c r="B12" s="37">
        <v>171516100003</v>
      </c>
      <c r="C12" s="38">
        <v>23</v>
      </c>
      <c r="D12" s="41">
        <f>(59/60)*100</f>
        <v>98.333333333333329</v>
      </c>
      <c r="E12" s="38">
        <v>53</v>
      </c>
      <c r="F12" s="42">
        <f>(48/60)*100</f>
        <v>80</v>
      </c>
      <c r="G12" s="40" t="s">
        <v>49</v>
      </c>
      <c r="H12" s="43">
        <v>3</v>
      </c>
      <c r="I12" s="43">
        <v>2</v>
      </c>
      <c r="J12" s="5"/>
      <c r="K12" s="6"/>
      <c r="L12" s="6"/>
      <c r="M12" s="6"/>
      <c r="N12" s="6"/>
      <c r="O12" s="6"/>
      <c r="P12" s="43">
        <v>2</v>
      </c>
      <c r="Q12" s="6"/>
      <c r="R12" s="6"/>
      <c r="S12" s="6"/>
      <c r="T12" s="43">
        <v>2</v>
      </c>
      <c r="U12" s="6"/>
      <c r="V12" s="43">
        <v>2</v>
      </c>
    </row>
    <row r="13" spans="1:23" ht="25" customHeight="1">
      <c r="A13" s="15">
        <v>3</v>
      </c>
      <c r="B13" s="37">
        <v>171516100005</v>
      </c>
      <c r="C13" s="38">
        <v>23</v>
      </c>
      <c r="D13" s="38"/>
      <c r="E13" s="38">
        <v>38</v>
      </c>
      <c r="F13" s="44"/>
      <c r="G13" s="40" t="s">
        <v>50</v>
      </c>
      <c r="H13" s="43">
        <v>2</v>
      </c>
      <c r="I13" s="43">
        <v>2</v>
      </c>
      <c r="J13" s="5"/>
      <c r="K13" s="6"/>
      <c r="L13" s="6"/>
      <c r="M13" s="6"/>
      <c r="N13" s="6"/>
      <c r="O13" s="6"/>
      <c r="P13" s="43">
        <v>2</v>
      </c>
      <c r="Q13" s="6"/>
      <c r="R13" s="6"/>
      <c r="S13" s="6"/>
      <c r="T13" s="43">
        <v>2</v>
      </c>
      <c r="U13" s="6"/>
      <c r="V13" s="43">
        <v>1</v>
      </c>
    </row>
    <row r="14" spans="1:23" ht="35.5" customHeight="1">
      <c r="A14" s="15">
        <v>4</v>
      </c>
      <c r="B14" s="37">
        <v>171516100006</v>
      </c>
      <c r="C14" s="38">
        <v>22</v>
      </c>
      <c r="D14" s="38"/>
      <c r="E14" s="38">
        <v>39</v>
      </c>
      <c r="F14" s="44"/>
      <c r="G14" s="40" t="s">
        <v>51</v>
      </c>
      <c r="H14" s="43">
        <v>3</v>
      </c>
      <c r="I14" s="43">
        <v>1</v>
      </c>
      <c r="J14" s="5"/>
      <c r="K14" s="6"/>
      <c r="L14" s="6"/>
      <c r="M14" s="6"/>
      <c r="N14" s="6"/>
      <c r="O14" s="6"/>
      <c r="P14" s="43">
        <v>1</v>
      </c>
      <c r="Q14" s="6"/>
      <c r="R14" s="6"/>
      <c r="S14" s="6"/>
      <c r="T14" s="43">
        <v>1</v>
      </c>
      <c r="U14" s="6"/>
      <c r="V14" s="43">
        <v>1</v>
      </c>
    </row>
    <row r="15" spans="1:23" ht="38" customHeight="1">
      <c r="A15" s="15">
        <v>5</v>
      </c>
      <c r="B15" s="37">
        <v>171516100007</v>
      </c>
      <c r="C15" s="38">
        <v>23</v>
      </c>
      <c r="D15" s="38"/>
      <c r="E15" s="38">
        <v>48</v>
      </c>
      <c r="F15" s="44"/>
      <c r="G15" s="40" t="s">
        <v>52</v>
      </c>
      <c r="H15" s="43">
        <v>2</v>
      </c>
      <c r="I15" s="43">
        <v>2</v>
      </c>
      <c r="J15" s="5"/>
      <c r="K15" s="6"/>
      <c r="L15" s="6"/>
      <c r="M15" s="6"/>
      <c r="N15" s="6"/>
      <c r="O15" s="6"/>
      <c r="P15" s="43">
        <v>1</v>
      </c>
      <c r="Q15" s="6"/>
      <c r="R15" s="6"/>
      <c r="S15" s="6"/>
      <c r="T15" s="43">
        <v>2</v>
      </c>
      <c r="U15" s="6"/>
      <c r="V15" s="43">
        <v>2</v>
      </c>
    </row>
    <row r="16" spans="1:23" ht="25" customHeight="1">
      <c r="A16" s="15">
        <v>6</v>
      </c>
      <c r="B16" s="37">
        <v>171516100008</v>
      </c>
      <c r="C16" s="38">
        <v>25</v>
      </c>
      <c r="D16" s="38"/>
      <c r="E16" s="38">
        <v>62</v>
      </c>
      <c r="F16" s="44"/>
      <c r="G16" s="45" t="s">
        <v>53</v>
      </c>
      <c r="H16" s="46">
        <f>AVERAGE(H11:H15)</f>
        <v>2.4</v>
      </c>
      <c r="I16" s="46">
        <f t="shared" ref="I16:V16" si="0">AVERAGE(I11:I15)</f>
        <v>1.6</v>
      </c>
      <c r="J16" s="46"/>
      <c r="K16" s="46"/>
      <c r="L16" s="46"/>
      <c r="M16" s="46"/>
      <c r="N16" s="46"/>
      <c r="O16" s="46"/>
      <c r="P16" s="46">
        <f t="shared" si="0"/>
        <v>1.6</v>
      </c>
      <c r="Q16" s="46"/>
      <c r="R16" s="46"/>
      <c r="S16" s="46"/>
      <c r="T16" s="46">
        <f t="shared" si="0"/>
        <v>1.6</v>
      </c>
      <c r="U16" s="46"/>
      <c r="V16" s="46">
        <f t="shared" si="0"/>
        <v>1.4</v>
      </c>
    </row>
    <row r="17" spans="1:22" ht="41" customHeight="1">
      <c r="A17" s="15">
        <v>7</v>
      </c>
      <c r="B17" s="37">
        <v>171516100009</v>
      </c>
      <c r="C17" s="38">
        <v>23</v>
      </c>
      <c r="D17" s="38"/>
      <c r="E17" s="38">
        <v>40</v>
      </c>
      <c r="F17" s="38"/>
      <c r="G17" s="47" t="s">
        <v>54</v>
      </c>
      <c r="H17" s="48">
        <f>(89.17*H16)/100</f>
        <v>2.1400800000000002</v>
      </c>
      <c r="I17" s="48">
        <f t="shared" ref="I17:V17" si="1">(89.17*I16)/100</f>
        <v>1.42672</v>
      </c>
      <c r="J17" s="48"/>
      <c r="K17" s="48"/>
      <c r="L17" s="48"/>
      <c r="M17" s="48"/>
      <c r="N17" s="48"/>
      <c r="O17" s="48"/>
      <c r="P17" s="48">
        <f t="shared" si="1"/>
        <v>1.42672</v>
      </c>
      <c r="Q17" s="48"/>
      <c r="R17" s="48"/>
      <c r="S17" s="48"/>
      <c r="T17" s="48">
        <f t="shared" si="1"/>
        <v>1.42672</v>
      </c>
      <c r="U17" s="48"/>
      <c r="V17" s="48">
        <f t="shared" si="1"/>
        <v>1.24838</v>
      </c>
    </row>
    <row r="18" spans="1:22" ht="25" customHeight="1">
      <c r="A18" s="15">
        <v>8</v>
      </c>
      <c r="B18" s="37">
        <v>171516100010</v>
      </c>
      <c r="C18" s="38">
        <v>15</v>
      </c>
      <c r="D18" s="38"/>
      <c r="E18" s="38">
        <v>46</v>
      </c>
      <c r="F18" s="49"/>
    </row>
    <row r="19" spans="1:22" ht="25" customHeight="1">
      <c r="A19" s="15">
        <v>9</v>
      </c>
      <c r="B19" s="37">
        <v>171516100011</v>
      </c>
      <c r="C19" s="38">
        <v>17</v>
      </c>
      <c r="D19" s="38"/>
      <c r="E19" s="38">
        <v>43</v>
      </c>
      <c r="F19" s="49"/>
    </row>
    <row r="20" spans="1:22" ht="25" customHeight="1">
      <c r="A20" s="15">
        <v>10</v>
      </c>
      <c r="B20" s="37">
        <v>171516100012</v>
      </c>
      <c r="C20" s="38">
        <v>23</v>
      </c>
      <c r="D20" s="38"/>
      <c r="E20" s="38">
        <v>54</v>
      </c>
      <c r="F20" s="49"/>
      <c r="J20" s="30"/>
      <c r="K20" s="30"/>
    </row>
    <row r="21" spans="1:22" ht="31.5" customHeight="1">
      <c r="A21" s="15">
        <v>11</v>
      </c>
      <c r="B21" s="37">
        <v>171516100013</v>
      </c>
      <c r="C21" s="38">
        <v>22</v>
      </c>
      <c r="D21" s="38"/>
      <c r="E21" s="38">
        <v>48</v>
      </c>
      <c r="F21" s="49"/>
      <c r="H21" s="51"/>
      <c r="I21" s="90"/>
      <c r="J21" s="90"/>
      <c r="M21" s="30"/>
      <c r="N21" s="30"/>
      <c r="O21" s="30"/>
      <c r="P21" s="30"/>
      <c r="Q21" s="30"/>
    </row>
    <row r="22" spans="1:22" ht="25" customHeight="1">
      <c r="A22" s="15">
        <v>12</v>
      </c>
      <c r="B22" s="37">
        <v>171516100014</v>
      </c>
      <c r="C22" s="38">
        <v>20</v>
      </c>
      <c r="D22" s="38"/>
      <c r="E22" s="38">
        <v>40</v>
      </c>
      <c r="F22" s="49"/>
      <c r="H22" s="52"/>
      <c r="I22" s="53"/>
      <c r="J22" s="53"/>
      <c r="M22" s="30"/>
      <c r="N22" s="30"/>
      <c r="O22" s="30"/>
      <c r="P22" s="30"/>
      <c r="Q22" s="30"/>
    </row>
    <row r="23" spans="1:22" ht="25" customHeight="1">
      <c r="A23" s="15">
        <v>13</v>
      </c>
      <c r="B23" s="37">
        <v>171516100017</v>
      </c>
      <c r="C23" s="38">
        <v>25</v>
      </c>
      <c r="D23" s="38"/>
      <c r="E23" s="38">
        <v>61</v>
      </c>
      <c r="F23" s="49"/>
      <c r="H23" s="15"/>
      <c r="N23" s="30"/>
      <c r="O23" s="30"/>
      <c r="P23" s="30"/>
      <c r="Q23" s="30"/>
      <c r="R23" s="30"/>
    </row>
    <row r="24" spans="1:22" ht="25" customHeight="1">
      <c r="A24" s="15">
        <v>14</v>
      </c>
      <c r="B24" s="37">
        <v>171516100018</v>
      </c>
      <c r="C24" s="38">
        <v>15</v>
      </c>
      <c r="D24" s="38"/>
      <c r="E24" s="38">
        <v>23</v>
      </c>
      <c r="F24" s="49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</row>
    <row r="25" spans="1:22" ht="25" customHeight="1">
      <c r="A25" s="15">
        <v>15</v>
      </c>
      <c r="B25" s="37">
        <v>171516100019</v>
      </c>
      <c r="C25" s="54">
        <v>23</v>
      </c>
      <c r="D25" s="54"/>
      <c r="E25" s="54">
        <v>51</v>
      </c>
      <c r="F25" s="55"/>
      <c r="G25" s="56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</row>
    <row r="26" spans="1:22" ht="25" customHeight="1">
      <c r="A26" s="15">
        <v>16</v>
      </c>
      <c r="B26" s="37">
        <v>171516100021</v>
      </c>
      <c r="C26" s="38">
        <v>23</v>
      </c>
      <c r="D26" s="38"/>
      <c r="E26" s="38">
        <v>43</v>
      </c>
      <c r="F26" s="49"/>
      <c r="G26" s="56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</row>
    <row r="27" spans="1:22" ht="25" customHeight="1">
      <c r="A27" s="15">
        <v>17</v>
      </c>
      <c r="B27" s="37">
        <v>171516100022</v>
      </c>
      <c r="C27" s="38">
        <v>25</v>
      </c>
      <c r="D27" s="38"/>
      <c r="E27" s="38">
        <v>63</v>
      </c>
      <c r="F27" s="49"/>
      <c r="G27" s="56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</row>
    <row r="28" spans="1:22" ht="25" customHeight="1">
      <c r="A28" s="15">
        <v>18</v>
      </c>
      <c r="B28" s="37">
        <v>171516100023</v>
      </c>
      <c r="C28" s="38">
        <v>24</v>
      </c>
      <c r="D28" s="38"/>
      <c r="E28" s="38">
        <v>61</v>
      </c>
      <c r="F28" s="49"/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</row>
    <row r="29" spans="1:22" ht="25" customHeight="1">
      <c r="A29" s="15">
        <v>19</v>
      </c>
      <c r="B29" s="37">
        <v>171516100024</v>
      </c>
      <c r="C29" s="38">
        <v>22</v>
      </c>
      <c r="D29" s="38"/>
      <c r="E29" s="38">
        <v>59</v>
      </c>
      <c r="F29" s="49"/>
      <c r="G29" s="56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</row>
    <row r="30" spans="1:22" ht="25" customHeight="1">
      <c r="A30" s="15">
        <v>20</v>
      </c>
      <c r="B30" s="37">
        <v>171516100026</v>
      </c>
      <c r="C30" s="38">
        <v>25</v>
      </c>
      <c r="D30" s="38"/>
      <c r="E30" s="38">
        <v>64</v>
      </c>
      <c r="F30" s="49"/>
      <c r="G30" s="56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</row>
    <row r="31" spans="1:22" ht="25" customHeight="1">
      <c r="A31" s="15">
        <v>21</v>
      </c>
      <c r="B31" s="37">
        <v>171516100030</v>
      </c>
      <c r="C31" s="38">
        <v>24</v>
      </c>
      <c r="D31" s="38"/>
      <c r="E31" s="38">
        <v>41</v>
      </c>
      <c r="F31" s="49"/>
      <c r="G31" s="56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</row>
    <row r="32" spans="1:22" ht="25" customHeight="1">
      <c r="A32" s="15">
        <v>22</v>
      </c>
      <c r="B32" s="37">
        <v>171516100031</v>
      </c>
      <c r="C32" s="38">
        <v>15</v>
      </c>
      <c r="D32" s="38"/>
      <c r="E32" s="38">
        <v>44</v>
      </c>
      <c r="F32" s="49"/>
      <c r="G32" s="56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</row>
    <row r="33" spans="1:23" ht="25" customHeight="1">
      <c r="A33" s="15">
        <v>23</v>
      </c>
      <c r="B33" s="37">
        <v>171516100032</v>
      </c>
      <c r="C33" s="38">
        <v>23</v>
      </c>
      <c r="D33" s="38"/>
      <c r="E33" s="38">
        <v>57</v>
      </c>
      <c r="F33" s="49"/>
      <c r="G33" s="5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</row>
    <row r="34" spans="1:23" ht="25" customHeight="1">
      <c r="A34" s="15">
        <v>24</v>
      </c>
      <c r="B34" s="37">
        <v>171516100033</v>
      </c>
      <c r="C34" s="38">
        <v>25</v>
      </c>
      <c r="D34" s="38"/>
      <c r="E34" s="38">
        <v>58</v>
      </c>
      <c r="F34" s="49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 ht="25" customHeight="1">
      <c r="A35" s="15">
        <v>25</v>
      </c>
      <c r="B35" s="37">
        <v>171516100034</v>
      </c>
      <c r="C35" s="38">
        <v>23</v>
      </c>
      <c r="D35" s="38"/>
      <c r="E35" s="38">
        <v>50</v>
      </c>
      <c r="F35" s="49"/>
      <c r="G35" s="50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</row>
    <row r="36" spans="1:23" ht="25" customHeight="1">
      <c r="A36" s="15">
        <v>26</v>
      </c>
      <c r="B36" s="37">
        <v>171516100035</v>
      </c>
      <c r="C36" s="38">
        <v>20</v>
      </c>
      <c r="D36" s="38"/>
      <c r="E36" s="38">
        <v>43</v>
      </c>
      <c r="F36" s="49"/>
    </row>
    <row r="37" spans="1:23" ht="25" customHeight="1">
      <c r="A37" s="15">
        <v>27</v>
      </c>
      <c r="B37" s="37">
        <v>171516100037</v>
      </c>
      <c r="C37" s="38">
        <v>22</v>
      </c>
      <c r="D37" s="38"/>
      <c r="E37" s="38">
        <v>43</v>
      </c>
      <c r="F37" s="49"/>
    </row>
    <row r="38" spans="1:23" ht="25" customHeight="1">
      <c r="A38" s="15">
        <v>28</v>
      </c>
      <c r="B38" s="37">
        <v>171516100038</v>
      </c>
      <c r="C38" s="38">
        <v>22</v>
      </c>
      <c r="D38" s="38"/>
      <c r="E38" s="38">
        <v>55</v>
      </c>
      <c r="F38" s="49"/>
      <c r="G38" s="5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</row>
    <row r="39" spans="1:23" ht="25" customHeight="1">
      <c r="A39" s="15">
        <v>29</v>
      </c>
      <c r="B39" s="37">
        <v>171516100039</v>
      </c>
      <c r="C39" s="38">
        <v>24</v>
      </c>
      <c r="D39" s="38"/>
      <c r="E39" s="38">
        <v>50</v>
      </c>
      <c r="F39" s="49"/>
      <c r="G39" s="56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</row>
    <row r="40" spans="1:23" ht="25" customHeight="1">
      <c r="A40" s="15">
        <v>30</v>
      </c>
      <c r="B40" s="37">
        <v>171516100040</v>
      </c>
      <c r="C40" s="38">
        <v>23</v>
      </c>
      <c r="D40" s="38"/>
      <c r="E40" s="38">
        <v>60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</row>
    <row r="41" spans="1:23" ht="25" customHeight="1">
      <c r="A41" s="15">
        <v>31</v>
      </c>
      <c r="B41" s="37">
        <v>171516100041</v>
      </c>
      <c r="C41" s="38">
        <v>22</v>
      </c>
      <c r="D41" s="38"/>
      <c r="E41" s="38">
        <v>46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</row>
    <row r="42" spans="1:23" ht="25" customHeight="1">
      <c r="A42" s="15">
        <v>32</v>
      </c>
      <c r="B42" s="37">
        <v>171516100042</v>
      </c>
      <c r="C42" s="38">
        <v>20</v>
      </c>
      <c r="D42" s="38"/>
      <c r="E42" s="38">
        <v>57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</row>
    <row r="43" spans="1:23" ht="25" customHeight="1">
      <c r="A43" s="15">
        <v>33</v>
      </c>
      <c r="B43" s="37">
        <v>171516100043</v>
      </c>
      <c r="C43" s="38">
        <v>23</v>
      </c>
      <c r="D43" s="38"/>
      <c r="E43" s="38">
        <v>64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</row>
    <row r="44" spans="1:23" ht="25" customHeight="1">
      <c r="A44" s="15">
        <v>34</v>
      </c>
      <c r="B44" s="37">
        <v>171516100044</v>
      </c>
      <c r="C44" s="38">
        <v>21</v>
      </c>
      <c r="D44" s="38"/>
      <c r="E44" s="38">
        <v>56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</row>
    <row r="45" spans="1:23" ht="25" customHeight="1">
      <c r="A45" s="15">
        <v>35</v>
      </c>
      <c r="B45" s="37">
        <v>171516100045</v>
      </c>
      <c r="C45" s="38">
        <v>19</v>
      </c>
      <c r="D45" s="38"/>
      <c r="E45" s="38">
        <v>41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</row>
    <row r="46" spans="1:23" ht="25" customHeight="1">
      <c r="A46" s="15">
        <v>36</v>
      </c>
      <c r="B46" s="37">
        <v>171516100048</v>
      </c>
      <c r="C46" s="38">
        <v>25</v>
      </c>
      <c r="D46" s="38"/>
      <c r="E46" s="38">
        <v>62</v>
      </c>
      <c r="F46" s="49"/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</row>
    <row r="47" spans="1:23" ht="25" customHeight="1">
      <c r="A47" s="15">
        <v>37</v>
      </c>
      <c r="B47" s="37">
        <v>171516100049</v>
      </c>
      <c r="C47" s="38">
        <v>23</v>
      </c>
      <c r="D47" s="38"/>
      <c r="E47" s="38">
        <v>65</v>
      </c>
      <c r="F47" s="49"/>
      <c r="G47" s="5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</row>
    <row r="48" spans="1:23" ht="25" customHeight="1">
      <c r="A48" s="15">
        <v>38</v>
      </c>
      <c r="B48" s="37">
        <v>171516100050</v>
      </c>
      <c r="C48" s="38">
        <v>23</v>
      </c>
      <c r="D48" s="38"/>
      <c r="E48" s="38">
        <v>58</v>
      </c>
      <c r="F48" s="49"/>
      <c r="G48" s="5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</row>
    <row r="49" spans="1:22" ht="25" customHeight="1">
      <c r="A49" s="15">
        <v>39</v>
      </c>
      <c r="B49" s="37">
        <v>171516100051</v>
      </c>
      <c r="C49" s="38">
        <v>22</v>
      </c>
      <c r="D49" s="38"/>
      <c r="E49" s="38">
        <v>49</v>
      </c>
      <c r="F49" s="49"/>
      <c r="G49" s="50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</row>
    <row r="50" spans="1:22" ht="25" customHeight="1">
      <c r="A50" s="15">
        <v>40</v>
      </c>
      <c r="B50" s="37">
        <v>171516100052</v>
      </c>
      <c r="C50" s="38">
        <v>13</v>
      </c>
      <c r="D50" s="38"/>
      <c r="E50" s="38">
        <v>37</v>
      </c>
      <c r="F50" s="49"/>
    </row>
    <row r="51" spans="1:22" ht="25" customHeight="1">
      <c r="A51" s="15">
        <v>41</v>
      </c>
      <c r="B51" s="37">
        <v>171516100053</v>
      </c>
      <c r="C51" s="38">
        <v>20</v>
      </c>
      <c r="D51" s="38"/>
      <c r="E51" s="38">
        <v>59</v>
      </c>
      <c r="F51" s="49"/>
    </row>
    <row r="52" spans="1:22" ht="25" customHeight="1">
      <c r="A52" s="15">
        <v>42</v>
      </c>
      <c r="B52" s="37">
        <v>171516100054</v>
      </c>
      <c r="C52" s="54">
        <v>23</v>
      </c>
      <c r="D52" s="54"/>
      <c r="E52" s="54">
        <v>42</v>
      </c>
      <c r="F52" s="55"/>
      <c r="G52" s="5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</row>
    <row r="53" spans="1:22" ht="25" customHeight="1">
      <c r="A53" s="15">
        <v>43</v>
      </c>
      <c r="B53" s="37">
        <v>171516100055</v>
      </c>
      <c r="C53" s="54">
        <v>20</v>
      </c>
      <c r="D53" s="54"/>
      <c r="E53" s="54">
        <v>53</v>
      </c>
      <c r="F53" s="55"/>
      <c r="G53" s="5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</row>
    <row r="54" spans="1:22" ht="25" customHeight="1">
      <c r="A54" s="15">
        <v>44</v>
      </c>
      <c r="B54" s="37">
        <v>171516100056</v>
      </c>
      <c r="C54" s="38">
        <v>18</v>
      </c>
      <c r="D54" s="38"/>
      <c r="E54" s="38">
        <v>40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</row>
    <row r="55" spans="1:22" ht="25" customHeight="1">
      <c r="A55" s="15">
        <v>45</v>
      </c>
      <c r="B55" s="37">
        <v>171516100057</v>
      </c>
      <c r="C55" s="38">
        <v>23</v>
      </c>
      <c r="D55" s="38"/>
      <c r="E55" s="38">
        <v>63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</row>
    <row r="56" spans="1:22" ht="25" customHeight="1">
      <c r="A56" s="15">
        <v>46</v>
      </c>
      <c r="B56" s="37">
        <v>171516100058</v>
      </c>
      <c r="C56" s="38">
        <v>22</v>
      </c>
      <c r="D56" s="38"/>
      <c r="E56" s="38">
        <v>62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</row>
    <row r="57" spans="1:22" ht="25" customHeight="1">
      <c r="A57" s="15">
        <v>47</v>
      </c>
      <c r="B57" s="37">
        <v>171516100059</v>
      </c>
      <c r="C57" s="38">
        <v>22</v>
      </c>
      <c r="D57" s="38"/>
      <c r="E57" s="38">
        <v>63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</row>
    <row r="58" spans="1:22" ht="25" customHeight="1">
      <c r="A58" s="15">
        <v>48</v>
      </c>
      <c r="B58" s="37">
        <v>171516100060</v>
      </c>
      <c r="C58" s="38">
        <v>24</v>
      </c>
      <c r="D58" s="38"/>
      <c r="E58" s="38">
        <v>63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</row>
    <row r="59" spans="1:22" ht="25" customHeight="1">
      <c r="A59" s="15">
        <v>49</v>
      </c>
      <c r="B59" s="37">
        <v>171516100061</v>
      </c>
      <c r="C59" s="38">
        <v>14</v>
      </c>
      <c r="D59" s="38"/>
      <c r="E59" s="38">
        <v>26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</row>
    <row r="60" spans="1:22" ht="25" customHeight="1">
      <c r="A60" s="15">
        <v>50</v>
      </c>
      <c r="B60" s="37">
        <v>171516100062</v>
      </c>
      <c r="C60" s="38">
        <v>21</v>
      </c>
      <c r="D60" s="38"/>
      <c r="E60" s="38">
        <v>41</v>
      </c>
      <c r="F60" s="49"/>
      <c r="G60" s="5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</row>
    <row r="61" spans="1:22" ht="25" customHeight="1">
      <c r="A61" s="15">
        <v>51</v>
      </c>
      <c r="B61" s="37">
        <v>171516100064</v>
      </c>
      <c r="C61" s="38">
        <v>23</v>
      </c>
      <c r="D61" s="38"/>
      <c r="E61" s="38">
        <v>59</v>
      </c>
      <c r="F61" s="49"/>
      <c r="G61" s="56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</row>
    <row r="62" spans="1:22" ht="25" customHeight="1">
      <c r="A62" s="15">
        <v>52</v>
      </c>
      <c r="B62" s="37">
        <v>171516100066</v>
      </c>
      <c r="C62" s="38">
        <v>25</v>
      </c>
      <c r="D62" s="38"/>
      <c r="E62" s="38">
        <v>72</v>
      </c>
      <c r="F62" s="49"/>
      <c r="G62" s="5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</row>
    <row r="63" spans="1:22" ht="25" customHeight="1">
      <c r="A63" s="15">
        <v>53</v>
      </c>
      <c r="B63" s="37">
        <v>171516100067</v>
      </c>
      <c r="C63" s="38">
        <v>20</v>
      </c>
      <c r="D63" s="38"/>
      <c r="E63" s="38">
        <v>53</v>
      </c>
      <c r="F63" s="49"/>
    </row>
    <row r="64" spans="1:22" ht="25" customHeight="1">
      <c r="A64" s="15">
        <v>54</v>
      </c>
      <c r="B64" s="37">
        <v>171516100068</v>
      </c>
      <c r="C64" s="38">
        <v>22</v>
      </c>
      <c r="D64" s="38"/>
      <c r="E64" s="38">
        <v>41</v>
      </c>
      <c r="F64" s="49"/>
    </row>
    <row r="65" spans="1:9" ht="25" customHeight="1">
      <c r="A65" s="15">
        <v>55</v>
      </c>
      <c r="B65" s="37">
        <v>171516100069</v>
      </c>
      <c r="C65" s="38">
        <v>24</v>
      </c>
      <c r="D65" s="38"/>
      <c r="E65" s="38">
        <v>50</v>
      </c>
      <c r="F65" s="49"/>
    </row>
    <row r="66" spans="1:9" ht="25" customHeight="1">
      <c r="A66" s="15">
        <v>56</v>
      </c>
      <c r="B66" s="37">
        <v>171516100070</v>
      </c>
      <c r="C66" s="38">
        <v>24</v>
      </c>
      <c r="D66" s="38"/>
      <c r="E66" s="38">
        <v>56</v>
      </c>
      <c r="F66" s="49"/>
    </row>
    <row r="67" spans="1:9" ht="25" customHeight="1">
      <c r="A67" s="15">
        <v>57</v>
      </c>
      <c r="B67" s="37">
        <v>171516100071</v>
      </c>
      <c r="C67" s="38">
        <v>22</v>
      </c>
      <c r="D67" s="38"/>
      <c r="E67" s="38">
        <v>54</v>
      </c>
      <c r="F67" s="49"/>
    </row>
    <row r="68" spans="1:9" ht="25" customHeight="1">
      <c r="A68" s="15">
        <v>58</v>
      </c>
      <c r="B68" s="37">
        <v>171516100072</v>
      </c>
      <c r="C68" s="38">
        <v>18</v>
      </c>
      <c r="D68" s="38"/>
      <c r="E68" s="38">
        <v>47</v>
      </c>
      <c r="F68" s="49"/>
    </row>
    <row r="69" spans="1:9" ht="25" customHeight="1">
      <c r="A69" s="15">
        <v>59</v>
      </c>
      <c r="B69" s="37">
        <v>171516100073</v>
      </c>
      <c r="C69" s="38">
        <v>25</v>
      </c>
      <c r="D69" s="38"/>
      <c r="E69" s="38">
        <v>57</v>
      </c>
      <c r="F69" s="49"/>
    </row>
    <row r="70" spans="1:9" ht="25" customHeight="1">
      <c r="A70" s="15">
        <v>60</v>
      </c>
      <c r="B70" s="37">
        <v>171516100074</v>
      </c>
      <c r="C70" s="38">
        <v>24</v>
      </c>
      <c r="D70" s="38"/>
      <c r="E70" s="38">
        <v>63</v>
      </c>
      <c r="F70" s="49"/>
    </row>
    <row r="71" spans="1:9" ht="25" customHeight="1">
      <c r="B71" s="37"/>
      <c r="C71" s="38"/>
      <c r="D71" s="38"/>
      <c r="E71" s="38"/>
      <c r="F71" s="49"/>
    </row>
    <row r="72" spans="1:9" ht="25" customHeight="1">
      <c r="B72" s="37"/>
      <c r="C72" s="38"/>
      <c r="D72" s="38"/>
      <c r="E72" s="38"/>
      <c r="F72" s="49"/>
    </row>
    <row r="73" spans="1:9" ht="25" customHeight="1">
      <c r="B73" s="37"/>
      <c r="C73" s="38"/>
      <c r="D73" s="38"/>
      <c r="E73" s="38"/>
      <c r="F73" s="49"/>
    </row>
    <row r="74" spans="1:9" ht="25" customHeight="1">
      <c r="B74" s="37"/>
      <c r="C74" s="38"/>
      <c r="D74" s="38"/>
      <c r="E74" s="38"/>
      <c r="F74" s="49"/>
    </row>
    <row r="75" spans="1:9" ht="25" customHeight="1">
      <c r="B75" s="37"/>
      <c r="C75" s="38"/>
      <c r="D75" s="38"/>
      <c r="E75" s="38"/>
      <c r="F75" s="49"/>
    </row>
    <row r="76" spans="1:9" ht="25" customHeight="1">
      <c r="B76" s="37"/>
      <c r="C76" s="38"/>
      <c r="D76" s="38"/>
      <c r="E76" s="38"/>
      <c r="F76" s="49"/>
    </row>
    <row r="77" spans="1:9" ht="25" customHeight="1">
      <c r="B77" s="37"/>
      <c r="C77" s="38"/>
      <c r="D77" s="38"/>
      <c r="E77" s="38"/>
      <c r="F77" s="49"/>
    </row>
    <row r="78" spans="1:9" ht="25" customHeight="1">
      <c r="B78" s="37"/>
      <c r="C78" s="38"/>
      <c r="D78" s="38"/>
      <c r="E78" s="38"/>
      <c r="F78" s="49"/>
    </row>
    <row r="79" spans="1:9" ht="25" customHeight="1">
      <c r="B79" s="37"/>
      <c r="C79" s="38"/>
      <c r="D79" s="38"/>
      <c r="E79" s="38"/>
      <c r="F79" s="49"/>
      <c r="G79" s="58"/>
    </row>
    <row r="80" spans="1:9" ht="25" customHeight="1">
      <c r="B80" s="37"/>
      <c r="C80" s="54"/>
      <c r="D80" s="54"/>
      <c r="E80" s="54"/>
      <c r="F80" s="55"/>
      <c r="G80" s="58"/>
      <c r="H80"/>
      <c r="I80"/>
    </row>
    <row r="81" spans="1:23" ht="25" customHeight="1">
      <c r="B81" s="37"/>
      <c r="C81" s="54"/>
      <c r="D81" s="54"/>
      <c r="E81" s="54"/>
      <c r="F81" s="55"/>
      <c r="G81" s="58"/>
      <c r="H81"/>
      <c r="I81"/>
    </row>
    <row r="82" spans="1:23" ht="25" customHeight="1">
      <c r="B82" s="37"/>
      <c r="C82" s="38"/>
      <c r="D82" s="38"/>
      <c r="E82" s="38"/>
      <c r="F82" s="49"/>
      <c r="G82" s="58"/>
      <c r="H82"/>
      <c r="I82"/>
    </row>
    <row r="83" spans="1:23">
      <c r="A83" s="58"/>
      <c r="B83" s="58"/>
      <c r="C83" s="58"/>
      <c r="D83" s="58"/>
      <c r="E83" s="58"/>
      <c r="F83" s="58"/>
      <c r="G83" s="58"/>
      <c r="H83"/>
      <c r="I83"/>
    </row>
    <row r="84" spans="1:23" s="67" customFormat="1" ht="15.5">
      <c r="A84" s="58"/>
      <c r="B84" s="58"/>
      <c r="C84" s="66"/>
      <c r="D84" s="66"/>
      <c r="E84" s="66"/>
      <c r="F84" s="66"/>
      <c r="G84" s="58"/>
      <c r="H84"/>
      <c r="I84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5.5">
      <c r="A85" s="58"/>
      <c r="B85" s="58"/>
      <c r="C85" s="58"/>
      <c r="D85" s="58"/>
      <c r="E85" s="58"/>
      <c r="F85" s="58"/>
      <c r="G85" s="58"/>
      <c r="H85"/>
      <c r="I85"/>
      <c r="W85" s="67"/>
    </row>
    <row r="86" spans="1:23" ht="15.5">
      <c r="A86" s="58"/>
      <c r="B86" s="58"/>
      <c r="C86" s="68"/>
      <c r="D86" s="68"/>
      <c r="E86" s="68"/>
      <c r="F86" s="68"/>
      <c r="G86" s="58"/>
      <c r="H86"/>
      <c r="I86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</row>
    <row r="87" spans="1:23">
      <c r="A87" s="58"/>
      <c r="B87" s="58"/>
      <c r="C87" s="58"/>
      <c r="D87" s="58"/>
      <c r="E87" s="58"/>
      <c r="F87" s="58"/>
      <c r="G87" s="58"/>
      <c r="H87"/>
      <c r="I87"/>
    </row>
    <row r="88" spans="1:23">
      <c r="A88" s="58"/>
      <c r="B88" s="58"/>
      <c r="C88" s="58"/>
      <c r="D88" s="58"/>
      <c r="E88" s="58"/>
      <c r="F88" s="58"/>
      <c r="G88" s="58"/>
      <c r="H88"/>
      <c r="I88"/>
    </row>
    <row r="89" spans="1:23">
      <c r="A89" s="58"/>
      <c r="B89" s="58"/>
      <c r="C89" s="58"/>
      <c r="D89" s="58"/>
      <c r="E89" s="58"/>
      <c r="F89" s="58"/>
      <c r="G89" s="58"/>
      <c r="H89"/>
      <c r="I89"/>
    </row>
    <row r="90" spans="1:23">
      <c r="A90" s="58"/>
      <c r="B90" s="58"/>
      <c r="C90" s="58"/>
      <c r="D90" s="58"/>
      <c r="E90" s="58"/>
      <c r="F90" s="58"/>
      <c r="G90" s="58"/>
      <c r="H90"/>
      <c r="I90"/>
    </row>
    <row r="91" spans="1:23" s="67" customFormat="1" ht="15.5">
      <c r="A91" s="58"/>
      <c r="B91" s="58"/>
      <c r="C91" s="58"/>
      <c r="D91" s="58"/>
      <c r="E91" s="58"/>
      <c r="F91" s="58"/>
      <c r="G91" s="58"/>
      <c r="H91"/>
      <c r="I91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5.5">
      <c r="A92" s="58"/>
      <c r="B92" s="58"/>
      <c r="C92" s="58"/>
      <c r="D92" s="58"/>
      <c r="E92" s="58"/>
      <c r="F92" s="58"/>
      <c r="G92" s="58"/>
      <c r="H92"/>
      <c r="I92"/>
      <c r="W92" s="67"/>
    </row>
    <row r="93" spans="1:23" ht="15.5">
      <c r="A93" s="58"/>
      <c r="B93" s="58"/>
      <c r="C93" s="58"/>
      <c r="D93" s="58"/>
      <c r="E93" s="58"/>
      <c r="F93" s="58"/>
      <c r="G93" s="58"/>
      <c r="H93"/>
      <c r="I93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</row>
    <row r="94" spans="1:23">
      <c r="A94" s="58"/>
      <c r="B94" s="58"/>
      <c r="C94" s="58"/>
      <c r="D94" s="58"/>
      <c r="E94" s="58"/>
      <c r="F94" s="58"/>
      <c r="G94" s="58"/>
      <c r="H94"/>
      <c r="I94"/>
    </row>
    <row r="95" spans="1:23">
      <c r="A95" s="58"/>
      <c r="B95" s="58"/>
      <c r="C95" s="58"/>
      <c r="D95" s="58"/>
      <c r="E95" s="58"/>
      <c r="F95" s="58"/>
      <c r="G95" s="58"/>
      <c r="H95"/>
      <c r="I95"/>
    </row>
    <row r="96" spans="1:23">
      <c r="A96" s="58"/>
      <c r="B96" s="58"/>
      <c r="C96" s="58"/>
      <c r="D96" s="58"/>
      <c r="E96" s="58"/>
      <c r="F96" s="58"/>
      <c r="G96" s="58"/>
      <c r="H96"/>
      <c r="I96"/>
    </row>
    <row r="97" spans="1:23">
      <c r="A97" s="58"/>
      <c r="B97" s="58"/>
      <c r="C97" s="58"/>
      <c r="D97" s="58"/>
      <c r="E97" s="58"/>
      <c r="F97" s="58"/>
      <c r="G97" s="58"/>
      <c r="H97"/>
      <c r="I97"/>
    </row>
    <row r="98" spans="1:23">
      <c r="A98" s="58"/>
      <c r="B98" s="58"/>
      <c r="C98" s="58"/>
      <c r="D98" s="58"/>
      <c r="E98" s="58"/>
      <c r="F98" s="58"/>
      <c r="G98" s="58"/>
      <c r="H98"/>
      <c r="I98"/>
    </row>
    <row r="99" spans="1:23" s="67" customFormat="1" ht="15.5">
      <c r="A99" s="58"/>
      <c r="B99" s="58"/>
      <c r="C99" s="58"/>
      <c r="D99" s="58"/>
      <c r="E99" s="58"/>
      <c r="F99" s="58"/>
      <c r="G99" s="58"/>
      <c r="H99"/>
      <c r="I99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5.5">
      <c r="A100" s="58"/>
      <c r="B100" s="58"/>
      <c r="C100" s="58"/>
      <c r="D100" s="58"/>
      <c r="E100" s="58"/>
      <c r="F100" s="58"/>
      <c r="G100" s="58"/>
      <c r="H100"/>
      <c r="I100"/>
      <c r="W100" s="67"/>
    </row>
    <row r="101" spans="1:23" ht="15.5">
      <c r="A101" s="58"/>
      <c r="B101" s="58"/>
      <c r="C101" s="58"/>
      <c r="D101" s="58"/>
      <c r="E101" s="58"/>
      <c r="F101" s="58"/>
      <c r="G101" s="58"/>
      <c r="H101"/>
      <c r="I101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</row>
    <row r="102" spans="1:23">
      <c r="A102" s="58"/>
      <c r="B102" s="58"/>
      <c r="C102" s="58"/>
      <c r="D102" s="58"/>
      <c r="E102" s="58"/>
      <c r="F102" s="58"/>
      <c r="G102" s="58"/>
      <c r="H102"/>
      <c r="I102"/>
    </row>
    <row r="103" spans="1:23">
      <c r="G103" s="58"/>
      <c r="H103"/>
      <c r="I103"/>
    </row>
    <row r="104" spans="1:23">
      <c r="H104"/>
      <c r="I104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honeticPr fontId="15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4"/>
  <sheetViews>
    <sheetView topLeftCell="H11" workbookViewId="0">
      <selection activeCell="H17" sqref="H17:V17"/>
    </sheetView>
  </sheetViews>
  <sheetFormatPr defaultColWidth="5.81640625" defaultRowHeight="14.5"/>
  <cols>
    <col min="1" max="1" width="12.6328125" style="15" customWidth="1"/>
    <col min="2" max="2" width="20.81640625" style="15" customWidth="1"/>
    <col min="3" max="4" width="17.1796875" style="15" customWidth="1"/>
    <col min="5" max="6" width="25.81640625" style="15" customWidth="1"/>
    <col min="7" max="7" width="26.36328125" style="15" customWidth="1"/>
    <col min="8" max="8" width="16.453125" style="2" customWidth="1"/>
    <col min="9" max="9" width="14.453125" style="2" customWidth="1"/>
    <col min="10" max="10" width="9.453125" style="2" customWidth="1"/>
    <col min="11" max="11" width="16.6328125" style="2" customWidth="1"/>
    <col min="12" max="12" width="12.453125" style="2" customWidth="1"/>
    <col min="13" max="13" width="9.54296875" style="2" customWidth="1"/>
    <col min="14" max="14" width="15.54296875" style="2" customWidth="1"/>
    <col min="15" max="246" width="8.81640625" style="2" customWidth="1"/>
    <col min="247" max="247" width="24.6328125" style="2" customWidth="1"/>
    <col min="248" max="248" width="6" style="2" bestFit="1" customWidth="1"/>
    <col min="249" max="256" width="5.81640625" style="2"/>
    <col min="257" max="257" width="12.6328125" style="2" customWidth="1"/>
    <col min="258" max="258" width="20.81640625" style="2" customWidth="1"/>
    <col min="259" max="260" width="17.1796875" style="2" customWidth="1"/>
    <col min="261" max="262" width="25.81640625" style="2" customWidth="1"/>
    <col min="263" max="263" width="26.36328125" style="2" customWidth="1"/>
    <col min="264" max="264" width="16.453125" style="2" customWidth="1"/>
    <col min="265" max="265" width="14.453125" style="2" customWidth="1"/>
    <col min="266" max="266" width="9.453125" style="2" customWidth="1"/>
    <col min="267" max="267" width="16.6328125" style="2" customWidth="1"/>
    <col min="268" max="268" width="12.453125" style="2" customWidth="1"/>
    <col min="269" max="269" width="9.54296875" style="2" customWidth="1"/>
    <col min="270" max="270" width="15.54296875" style="2" customWidth="1"/>
    <col min="271" max="502" width="8.81640625" style="2" customWidth="1"/>
    <col min="503" max="503" width="24.6328125" style="2" customWidth="1"/>
    <col min="504" max="504" width="6" style="2" bestFit="1" customWidth="1"/>
    <col min="505" max="512" width="5.81640625" style="2"/>
    <col min="513" max="513" width="12.6328125" style="2" customWidth="1"/>
    <col min="514" max="514" width="20.81640625" style="2" customWidth="1"/>
    <col min="515" max="516" width="17.1796875" style="2" customWidth="1"/>
    <col min="517" max="518" width="25.81640625" style="2" customWidth="1"/>
    <col min="519" max="519" width="26.36328125" style="2" customWidth="1"/>
    <col min="520" max="520" width="16.453125" style="2" customWidth="1"/>
    <col min="521" max="521" width="14.453125" style="2" customWidth="1"/>
    <col min="522" max="522" width="9.453125" style="2" customWidth="1"/>
    <col min="523" max="523" width="16.6328125" style="2" customWidth="1"/>
    <col min="524" max="524" width="12.453125" style="2" customWidth="1"/>
    <col min="525" max="525" width="9.54296875" style="2" customWidth="1"/>
    <col min="526" max="526" width="15.54296875" style="2" customWidth="1"/>
    <col min="527" max="758" width="8.81640625" style="2" customWidth="1"/>
    <col min="759" max="759" width="24.6328125" style="2" customWidth="1"/>
    <col min="760" max="760" width="6" style="2" bestFit="1" customWidth="1"/>
    <col min="761" max="768" width="5.81640625" style="2"/>
    <col min="769" max="769" width="12.6328125" style="2" customWidth="1"/>
    <col min="770" max="770" width="20.81640625" style="2" customWidth="1"/>
    <col min="771" max="772" width="17.1796875" style="2" customWidth="1"/>
    <col min="773" max="774" width="25.81640625" style="2" customWidth="1"/>
    <col min="775" max="775" width="26.36328125" style="2" customWidth="1"/>
    <col min="776" max="776" width="16.453125" style="2" customWidth="1"/>
    <col min="777" max="777" width="14.453125" style="2" customWidth="1"/>
    <col min="778" max="778" width="9.453125" style="2" customWidth="1"/>
    <col min="779" max="779" width="16.6328125" style="2" customWidth="1"/>
    <col min="780" max="780" width="12.453125" style="2" customWidth="1"/>
    <col min="781" max="781" width="9.54296875" style="2" customWidth="1"/>
    <col min="782" max="782" width="15.54296875" style="2" customWidth="1"/>
    <col min="783" max="1014" width="8.81640625" style="2" customWidth="1"/>
    <col min="1015" max="1015" width="24.6328125" style="2" customWidth="1"/>
    <col min="1016" max="1016" width="6" style="2" bestFit="1" customWidth="1"/>
    <col min="1017" max="1024" width="5.81640625" style="2"/>
    <col min="1025" max="1025" width="12.6328125" style="2" customWidth="1"/>
    <col min="1026" max="1026" width="20.81640625" style="2" customWidth="1"/>
    <col min="1027" max="1028" width="17.1796875" style="2" customWidth="1"/>
    <col min="1029" max="1030" width="25.81640625" style="2" customWidth="1"/>
    <col min="1031" max="1031" width="26.36328125" style="2" customWidth="1"/>
    <col min="1032" max="1032" width="16.453125" style="2" customWidth="1"/>
    <col min="1033" max="1033" width="14.453125" style="2" customWidth="1"/>
    <col min="1034" max="1034" width="9.453125" style="2" customWidth="1"/>
    <col min="1035" max="1035" width="16.6328125" style="2" customWidth="1"/>
    <col min="1036" max="1036" width="12.453125" style="2" customWidth="1"/>
    <col min="1037" max="1037" width="9.54296875" style="2" customWidth="1"/>
    <col min="1038" max="1038" width="15.54296875" style="2" customWidth="1"/>
    <col min="1039" max="1270" width="8.81640625" style="2" customWidth="1"/>
    <col min="1271" max="1271" width="24.6328125" style="2" customWidth="1"/>
    <col min="1272" max="1272" width="6" style="2" bestFit="1" customWidth="1"/>
    <col min="1273" max="1280" width="5.81640625" style="2"/>
    <col min="1281" max="1281" width="12.6328125" style="2" customWidth="1"/>
    <col min="1282" max="1282" width="20.81640625" style="2" customWidth="1"/>
    <col min="1283" max="1284" width="17.1796875" style="2" customWidth="1"/>
    <col min="1285" max="1286" width="25.81640625" style="2" customWidth="1"/>
    <col min="1287" max="1287" width="26.36328125" style="2" customWidth="1"/>
    <col min="1288" max="1288" width="16.453125" style="2" customWidth="1"/>
    <col min="1289" max="1289" width="14.453125" style="2" customWidth="1"/>
    <col min="1290" max="1290" width="9.453125" style="2" customWidth="1"/>
    <col min="1291" max="1291" width="16.6328125" style="2" customWidth="1"/>
    <col min="1292" max="1292" width="12.453125" style="2" customWidth="1"/>
    <col min="1293" max="1293" width="9.54296875" style="2" customWidth="1"/>
    <col min="1294" max="1294" width="15.54296875" style="2" customWidth="1"/>
    <col min="1295" max="1526" width="8.81640625" style="2" customWidth="1"/>
    <col min="1527" max="1527" width="24.6328125" style="2" customWidth="1"/>
    <col min="1528" max="1528" width="6" style="2" bestFit="1" customWidth="1"/>
    <col min="1529" max="1536" width="5.81640625" style="2"/>
    <col min="1537" max="1537" width="12.6328125" style="2" customWidth="1"/>
    <col min="1538" max="1538" width="20.81640625" style="2" customWidth="1"/>
    <col min="1539" max="1540" width="17.1796875" style="2" customWidth="1"/>
    <col min="1541" max="1542" width="25.81640625" style="2" customWidth="1"/>
    <col min="1543" max="1543" width="26.36328125" style="2" customWidth="1"/>
    <col min="1544" max="1544" width="16.453125" style="2" customWidth="1"/>
    <col min="1545" max="1545" width="14.453125" style="2" customWidth="1"/>
    <col min="1546" max="1546" width="9.453125" style="2" customWidth="1"/>
    <col min="1547" max="1547" width="16.6328125" style="2" customWidth="1"/>
    <col min="1548" max="1548" width="12.453125" style="2" customWidth="1"/>
    <col min="1549" max="1549" width="9.54296875" style="2" customWidth="1"/>
    <col min="1550" max="1550" width="15.54296875" style="2" customWidth="1"/>
    <col min="1551" max="1782" width="8.81640625" style="2" customWidth="1"/>
    <col min="1783" max="1783" width="24.6328125" style="2" customWidth="1"/>
    <col min="1784" max="1784" width="6" style="2" bestFit="1" customWidth="1"/>
    <col min="1785" max="1792" width="5.81640625" style="2"/>
    <col min="1793" max="1793" width="12.6328125" style="2" customWidth="1"/>
    <col min="1794" max="1794" width="20.81640625" style="2" customWidth="1"/>
    <col min="1795" max="1796" width="17.1796875" style="2" customWidth="1"/>
    <col min="1797" max="1798" width="25.81640625" style="2" customWidth="1"/>
    <col min="1799" max="1799" width="26.36328125" style="2" customWidth="1"/>
    <col min="1800" max="1800" width="16.453125" style="2" customWidth="1"/>
    <col min="1801" max="1801" width="14.453125" style="2" customWidth="1"/>
    <col min="1802" max="1802" width="9.453125" style="2" customWidth="1"/>
    <col min="1803" max="1803" width="16.6328125" style="2" customWidth="1"/>
    <col min="1804" max="1804" width="12.453125" style="2" customWidth="1"/>
    <col min="1805" max="1805" width="9.54296875" style="2" customWidth="1"/>
    <col min="1806" max="1806" width="15.54296875" style="2" customWidth="1"/>
    <col min="1807" max="2038" width="8.81640625" style="2" customWidth="1"/>
    <col min="2039" max="2039" width="24.6328125" style="2" customWidth="1"/>
    <col min="2040" max="2040" width="6" style="2" bestFit="1" customWidth="1"/>
    <col min="2041" max="2048" width="5.81640625" style="2"/>
    <col min="2049" max="2049" width="12.6328125" style="2" customWidth="1"/>
    <col min="2050" max="2050" width="20.81640625" style="2" customWidth="1"/>
    <col min="2051" max="2052" width="17.1796875" style="2" customWidth="1"/>
    <col min="2053" max="2054" width="25.81640625" style="2" customWidth="1"/>
    <col min="2055" max="2055" width="26.36328125" style="2" customWidth="1"/>
    <col min="2056" max="2056" width="16.453125" style="2" customWidth="1"/>
    <col min="2057" max="2057" width="14.453125" style="2" customWidth="1"/>
    <col min="2058" max="2058" width="9.453125" style="2" customWidth="1"/>
    <col min="2059" max="2059" width="16.6328125" style="2" customWidth="1"/>
    <col min="2060" max="2060" width="12.453125" style="2" customWidth="1"/>
    <col min="2061" max="2061" width="9.54296875" style="2" customWidth="1"/>
    <col min="2062" max="2062" width="15.54296875" style="2" customWidth="1"/>
    <col min="2063" max="2294" width="8.81640625" style="2" customWidth="1"/>
    <col min="2295" max="2295" width="24.6328125" style="2" customWidth="1"/>
    <col min="2296" max="2296" width="6" style="2" bestFit="1" customWidth="1"/>
    <col min="2297" max="2304" width="5.81640625" style="2"/>
    <col min="2305" max="2305" width="12.6328125" style="2" customWidth="1"/>
    <col min="2306" max="2306" width="20.81640625" style="2" customWidth="1"/>
    <col min="2307" max="2308" width="17.1796875" style="2" customWidth="1"/>
    <col min="2309" max="2310" width="25.81640625" style="2" customWidth="1"/>
    <col min="2311" max="2311" width="26.36328125" style="2" customWidth="1"/>
    <col min="2312" max="2312" width="16.453125" style="2" customWidth="1"/>
    <col min="2313" max="2313" width="14.453125" style="2" customWidth="1"/>
    <col min="2314" max="2314" width="9.453125" style="2" customWidth="1"/>
    <col min="2315" max="2315" width="16.6328125" style="2" customWidth="1"/>
    <col min="2316" max="2316" width="12.453125" style="2" customWidth="1"/>
    <col min="2317" max="2317" width="9.54296875" style="2" customWidth="1"/>
    <col min="2318" max="2318" width="15.54296875" style="2" customWidth="1"/>
    <col min="2319" max="2550" width="8.81640625" style="2" customWidth="1"/>
    <col min="2551" max="2551" width="24.6328125" style="2" customWidth="1"/>
    <col min="2552" max="2552" width="6" style="2" bestFit="1" customWidth="1"/>
    <col min="2553" max="2560" width="5.81640625" style="2"/>
    <col min="2561" max="2561" width="12.6328125" style="2" customWidth="1"/>
    <col min="2562" max="2562" width="20.81640625" style="2" customWidth="1"/>
    <col min="2563" max="2564" width="17.1796875" style="2" customWidth="1"/>
    <col min="2565" max="2566" width="25.81640625" style="2" customWidth="1"/>
    <col min="2567" max="2567" width="26.36328125" style="2" customWidth="1"/>
    <col min="2568" max="2568" width="16.453125" style="2" customWidth="1"/>
    <col min="2569" max="2569" width="14.453125" style="2" customWidth="1"/>
    <col min="2570" max="2570" width="9.453125" style="2" customWidth="1"/>
    <col min="2571" max="2571" width="16.6328125" style="2" customWidth="1"/>
    <col min="2572" max="2572" width="12.453125" style="2" customWidth="1"/>
    <col min="2573" max="2573" width="9.54296875" style="2" customWidth="1"/>
    <col min="2574" max="2574" width="15.54296875" style="2" customWidth="1"/>
    <col min="2575" max="2806" width="8.81640625" style="2" customWidth="1"/>
    <col min="2807" max="2807" width="24.6328125" style="2" customWidth="1"/>
    <col min="2808" max="2808" width="6" style="2" bestFit="1" customWidth="1"/>
    <col min="2809" max="2816" width="5.81640625" style="2"/>
    <col min="2817" max="2817" width="12.6328125" style="2" customWidth="1"/>
    <col min="2818" max="2818" width="20.81640625" style="2" customWidth="1"/>
    <col min="2819" max="2820" width="17.1796875" style="2" customWidth="1"/>
    <col min="2821" max="2822" width="25.81640625" style="2" customWidth="1"/>
    <col min="2823" max="2823" width="26.36328125" style="2" customWidth="1"/>
    <col min="2824" max="2824" width="16.453125" style="2" customWidth="1"/>
    <col min="2825" max="2825" width="14.453125" style="2" customWidth="1"/>
    <col min="2826" max="2826" width="9.453125" style="2" customWidth="1"/>
    <col min="2827" max="2827" width="16.6328125" style="2" customWidth="1"/>
    <col min="2828" max="2828" width="12.453125" style="2" customWidth="1"/>
    <col min="2829" max="2829" width="9.54296875" style="2" customWidth="1"/>
    <col min="2830" max="2830" width="15.54296875" style="2" customWidth="1"/>
    <col min="2831" max="3062" width="8.81640625" style="2" customWidth="1"/>
    <col min="3063" max="3063" width="24.6328125" style="2" customWidth="1"/>
    <col min="3064" max="3064" width="6" style="2" bestFit="1" customWidth="1"/>
    <col min="3065" max="3072" width="5.81640625" style="2"/>
    <col min="3073" max="3073" width="12.6328125" style="2" customWidth="1"/>
    <col min="3074" max="3074" width="20.81640625" style="2" customWidth="1"/>
    <col min="3075" max="3076" width="17.1796875" style="2" customWidth="1"/>
    <col min="3077" max="3078" width="25.81640625" style="2" customWidth="1"/>
    <col min="3079" max="3079" width="26.36328125" style="2" customWidth="1"/>
    <col min="3080" max="3080" width="16.453125" style="2" customWidth="1"/>
    <col min="3081" max="3081" width="14.453125" style="2" customWidth="1"/>
    <col min="3082" max="3082" width="9.453125" style="2" customWidth="1"/>
    <col min="3083" max="3083" width="16.6328125" style="2" customWidth="1"/>
    <col min="3084" max="3084" width="12.453125" style="2" customWidth="1"/>
    <col min="3085" max="3085" width="9.54296875" style="2" customWidth="1"/>
    <col min="3086" max="3086" width="15.54296875" style="2" customWidth="1"/>
    <col min="3087" max="3318" width="8.81640625" style="2" customWidth="1"/>
    <col min="3319" max="3319" width="24.6328125" style="2" customWidth="1"/>
    <col min="3320" max="3320" width="6" style="2" bestFit="1" customWidth="1"/>
    <col min="3321" max="3328" width="5.81640625" style="2"/>
    <col min="3329" max="3329" width="12.6328125" style="2" customWidth="1"/>
    <col min="3330" max="3330" width="20.81640625" style="2" customWidth="1"/>
    <col min="3331" max="3332" width="17.1796875" style="2" customWidth="1"/>
    <col min="3333" max="3334" width="25.81640625" style="2" customWidth="1"/>
    <col min="3335" max="3335" width="26.36328125" style="2" customWidth="1"/>
    <col min="3336" max="3336" width="16.453125" style="2" customWidth="1"/>
    <col min="3337" max="3337" width="14.453125" style="2" customWidth="1"/>
    <col min="3338" max="3338" width="9.453125" style="2" customWidth="1"/>
    <col min="3339" max="3339" width="16.6328125" style="2" customWidth="1"/>
    <col min="3340" max="3340" width="12.453125" style="2" customWidth="1"/>
    <col min="3341" max="3341" width="9.54296875" style="2" customWidth="1"/>
    <col min="3342" max="3342" width="15.54296875" style="2" customWidth="1"/>
    <col min="3343" max="3574" width="8.81640625" style="2" customWidth="1"/>
    <col min="3575" max="3575" width="24.6328125" style="2" customWidth="1"/>
    <col min="3576" max="3576" width="6" style="2" bestFit="1" customWidth="1"/>
    <col min="3577" max="3584" width="5.81640625" style="2"/>
    <col min="3585" max="3585" width="12.6328125" style="2" customWidth="1"/>
    <col min="3586" max="3586" width="20.81640625" style="2" customWidth="1"/>
    <col min="3587" max="3588" width="17.1796875" style="2" customWidth="1"/>
    <col min="3589" max="3590" width="25.81640625" style="2" customWidth="1"/>
    <col min="3591" max="3591" width="26.36328125" style="2" customWidth="1"/>
    <col min="3592" max="3592" width="16.453125" style="2" customWidth="1"/>
    <col min="3593" max="3593" width="14.453125" style="2" customWidth="1"/>
    <col min="3594" max="3594" width="9.453125" style="2" customWidth="1"/>
    <col min="3595" max="3595" width="16.6328125" style="2" customWidth="1"/>
    <col min="3596" max="3596" width="12.453125" style="2" customWidth="1"/>
    <col min="3597" max="3597" width="9.54296875" style="2" customWidth="1"/>
    <col min="3598" max="3598" width="15.54296875" style="2" customWidth="1"/>
    <col min="3599" max="3830" width="8.81640625" style="2" customWidth="1"/>
    <col min="3831" max="3831" width="24.6328125" style="2" customWidth="1"/>
    <col min="3832" max="3832" width="6" style="2" bestFit="1" customWidth="1"/>
    <col min="3833" max="3840" width="5.81640625" style="2"/>
    <col min="3841" max="3841" width="12.6328125" style="2" customWidth="1"/>
    <col min="3842" max="3842" width="20.81640625" style="2" customWidth="1"/>
    <col min="3843" max="3844" width="17.1796875" style="2" customWidth="1"/>
    <col min="3845" max="3846" width="25.81640625" style="2" customWidth="1"/>
    <col min="3847" max="3847" width="26.36328125" style="2" customWidth="1"/>
    <col min="3848" max="3848" width="16.453125" style="2" customWidth="1"/>
    <col min="3849" max="3849" width="14.453125" style="2" customWidth="1"/>
    <col min="3850" max="3850" width="9.453125" style="2" customWidth="1"/>
    <col min="3851" max="3851" width="16.6328125" style="2" customWidth="1"/>
    <col min="3852" max="3852" width="12.453125" style="2" customWidth="1"/>
    <col min="3853" max="3853" width="9.54296875" style="2" customWidth="1"/>
    <col min="3854" max="3854" width="15.54296875" style="2" customWidth="1"/>
    <col min="3855" max="4086" width="8.81640625" style="2" customWidth="1"/>
    <col min="4087" max="4087" width="24.6328125" style="2" customWidth="1"/>
    <col min="4088" max="4088" width="6" style="2" bestFit="1" customWidth="1"/>
    <col min="4089" max="4096" width="5.81640625" style="2"/>
    <col min="4097" max="4097" width="12.6328125" style="2" customWidth="1"/>
    <col min="4098" max="4098" width="20.81640625" style="2" customWidth="1"/>
    <col min="4099" max="4100" width="17.1796875" style="2" customWidth="1"/>
    <col min="4101" max="4102" width="25.81640625" style="2" customWidth="1"/>
    <col min="4103" max="4103" width="26.36328125" style="2" customWidth="1"/>
    <col min="4104" max="4104" width="16.453125" style="2" customWidth="1"/>
    <col min="4105" max="4105" width="14.453125" style="2" customWidth="1"/>
    <col min="4106" max="4106" width="9.453125" style="2" customWidth="1"/>
    <col min="4107" max="4107" width="16.6328125" style="2" customWidth="1"/>
    <col min="4108" max="4108" width="12.453125" style="2" customWidth="1"/>
    <col min="4109" max="4109" width="9.54296875" style="2" customWidth="1"/>
    <col min="4110" max="4110" width="15.54296875" style="2" customWidth="1"/>
    <col min="4111" max="4342" width="8.81640625" style="2" customWidth="1"/>
    <col min="4343" max="4343" width="24.6328125" style="2" customWidth="1"/>
    <col min="4344" max="4344" width="6" style="2" bestFit="1" customWidth="1"/>
    <col min="4345" max="4352" width="5.81640625" style="2"/>
    <col min="4353" max="4353" width="12.6328125" style="2" customWidth="1"/>
    <col min="4354" max="4354" width="20.81640625" style="2" customWidth="1"/>
    <col min="4355" max="4356" width="17.1796875" style="2" customWidth="1"/>
    <col min="4357" max="4358" width="25.81640625" style="2" customWidth="1"/>
    <col min="4359" max="4359" width="26.36328125" style="2" customWidth="1"/>
    <col min="4360" max="4360" width="16.453125" style="2" customWidth="1"/>
    <col min="4361" max="4361" width="14.453125" style="2" customWidth="1"/>
    <col min="4362" max="4362" width="9.453125" style="2" customWidth="1"/>
    <col min="4363" max="4363" width="16.6328125" style="2" customWidth="1"/>
    <col min="4364" max="4364" width="12.453125" style="2" customWidth="1"/>
    <col min="4365" max="4365" width="9.54296875" style="2" customWidth="1"/>
    <col min="4366" max="4366" width="15.54296875" style="2" customWidth="1"/>
    <col min="4367" max="4598" width="8.81640625" style="2" customWidth="1"/>
    <col min="4599" max="4599" width="24.6328125" style="2" customWidth="1"/>
    <col min="4600" max="4600" width="6" style="2" bestFit="1" customWidth="1"/>
    <col min="4601" max="4608" width="5.81640625" style="2"/>
    <col min="4609" max="4609" width="12.6328125" style="2" customWidth="1"/>
    <col min="4610" max="4610" width="20.81640625" style="2" customWidth="1"/>
    <col min="4611" max="4612" width="17.1796875" style="2" customWidth="1"/>
    <col min="4613" max="4614" width="25.81640625" style="2" customWidth="1"/>
    <col min="4615" max="4615" width="26.36328125" style="2" customWidth="1"/>
    <col min="4616" max="4616" width="16.453125" style="2" customWidth="1"/>
    <col min="4617" max="4617" width="14.453125" style="2" customWidth="1"/>
    <col min="4618" max="4618" width="9.453125" style="2" customWidth="1"/>
    <col min="4619" max="4619" width="16.6328125" style="2" customWidth="1"/>
    <col min="4620" max="4620" width="12.453125" style="2" customWidth="1"/>
    <col min="4621" max="4621" width="9.54296875" style="2" customWidth="1"/>
    <col min="4622" max="4622" width="15.54296875" style="2" customWidth="1"/>
    <col min="4623" max="4854" width="8.81640625" style="2" customWidth="1"/>
    <col min="4855" max="4855" width="24.6328125" style="2" customWidth="1"/>
    <col min="4856" max="4856" width="6" style="2" bestFit="1" customWidth="1"/>
    <col min="4857" max="4864" width="5.81640625" style="2"/>
    <col min="4865" max="4865" width="12.6328125" style="2" customWidth="1"/>
    <col min="4866" max="4866" width="20.81640625" style="2" customWidth="1"/>
    <col min="4867" max="4868" width="17.1796875" style="2" customWidth="1"/>
    <col min="4869" max="4870" width="25.81640625" style="2" customWidth="1"/>
    <col min="4871" max="4871" width="26.36328125" style="2" customWidth="1"/>
    <col min="4872" max="4872" width="16.453125" style="2" customWidth="1"/>
    <col min="4873" max="4873" width="14.453125" style="2" customWidth="1"/>
    <col min="4874" max="4874" width="9.453125" style="2" customWidth="1"/>
    <col min="4875" max="4875" width="16.6328125" style="2" customWidth="1"/>
    <col min="4876" max="4876" width="12.453125" style="2" customWidth="1"/>
    <col min="4877" max="4877" width="9.54296875" style="2" customWidth="1"/>
    <col min="4878" max="4878" width="15.54296875" style="2" customWidth="1"/>
    <col min="4879" max="5110" width="8.81640625" style="2" customWidth="1"/>
    <col min="5111" max="5111" width="24.6328125" style="2" customWidth="1"/>
    <col min="5112" max="5112" width="6" style="2" bestFit="1" customWidth="1"/>
    <col min="5113" max="5120" width="5.81640625" style="2"/>
    <col min="5121" max="5121" width="12.6328125" style="2" customWidth="1"/>
    <col min="5122" max="5122" width="20.81640625" style="2" customWidth="1"/>
    <col min="5123" max="5124" width="17.1796875" style="2" customWidth="1"/>
    <col min="5125" max="5126" width="25.81640625" style="2" customWidth="1"/>
    <col min="5127" max="5127" width="26.36328125" style="2" customWidth="1"/>
    <col min="5128" max="5128" width="16.453125" style="2" customWidth="1"/>
    <col min="5129" max="5129" width="14.453125" style="2" customWidth="1"/>
    <col min="5130" max="5130" width="9.453125" style="2" customWidth="1"/>
    <col min="5131" max="5131" width="16.6328125" style="2" customWidth="1"/>
    <col min="5132" max="5132" width="12.453125" style="2" customWidth="1"/>
    <col min="5133" max="5133" width="9.54296875" style="2" customWidth="1"/>
    <col min="5134" max="5134" width="15.54296875" style="2" customWidth="1"/>
    <col min="5135" max="5366" width="8.81640625" style="2" customWidth="1"/>
    <col min="5367" max="5367" width="24.6328125" style="2" customWidth="1"/>
    <col min="5368" max="5368" width="6" style="2" bestFit="1" customWidth="1"/>
    <col min="5369" max="5376" width="5.81640625" style="2"/>
    <col min="5377" max="5377" width="12.6328125" style="2" customWidth="1"/>
    <col min="5378" max="5378" width="20.81640625" style="2" customWidth="1"/>
    <col min="5379" max="5380" width="17.1796875" style="2" customWidth="1"/>
    <col min="5381" max="5382" width="25.81640625" style="2" customWidth="1"/>
    <col min="5383" max="5383" width="26.36328125" style="2" customWidth="1"/>
    <col min="5384" max="5384" width="16.453125" style="2" customWidth="1"/>
    <col min="5385" max="5385" width="14.453125" style="2" customWidth="1"/>
    <col min="5386" max="5386" width="9.453125" style="2" customWidth="1"/>
    <col min="5387" max="5387" width="16.6328125" style="2" customWidth="1"/>
    <col min="5388" max="5388" width="12.453125" style="2" customWidth="1"/>
    <col min="5389" max="5389" width="9.54296875" style="2" customWidth="1"/>
    <col min="5390" max="5390" width="15.54296875" style="2" customWidth="1"/>
    <col min="5391" max="5622" width="8.81640625" style="2" customWidth="1"/>
    <col min="5623" max="5623" width="24.6328125" style="2" customWidth="1"/>
    <col min="5624" max="5624" width="6" style="2" bestFit="1" customWidth="1"/>
    <col min="5625" max="5632" width="5.81640625" style="2"/>
    <col min="5633" max="5633" width="12.6328125" style="2" customWidth="1"/>
    <col min="5634" max="5634" width="20.81640625" style="2" customWidth="1"/>
    <col min="5635" max="5636" width="17.1796875" style="2" customWidth="1"/>
    <col min="5637" max="5638" width="25.81640625" style="2" customWidth="1"/>
    <col min="5639" max="5639" width="26.36328125" style="2" customWidth="1"/>
    <col min="5640" max="5640" width="16.453125" style="2" customWidth="1"/>
    <col min="5641" max="5641" width="14.453125" style="2" customWidth="1"/>
    <col min="5642" max="5642" width="9.453125" style="2" customWidth="1"/>
    <col min="5643" max="5643" width="16.6328125" style="2" customWidth="1"/>
    <col min="5644" max="5644" width="12.453125" style="2" customWidth="1"/>
    <col min="5645" max="5645" width="9.54296875" style="2" customWidth="1"/>
    <col min="5646" max="5646" width="15.54296875" style="2" customWidth="1"/>
    <col min="5647" max="5878" width="8.81640625" style="2" customWidth="1"/>
    <col min="5879" max="5879" width="24.6328125" style="2" customWidth="1"/>
    <col min="5880" max="5880" width="6" style="2" bestFit="1" customWidth="1"/>
    <col min="5881" max="5888" width="5.81640625" style="2"/>
    <col min="5889" max="5889" width="12.6328125" style="2" customWidth="1"/>
    <col min="5890" max="5890" width="20.81640625" style="2" customWidth="1"/>
    <col min="5891" max="5892" width="17.1796875" style="2" customWidth="1"/>
    <col min="5893" max="5894" width="25.81640625" style="2" customWidth="1"/>
    <col min="5895" max="5895" width="26.36328125" style="2" customWidth="1"/>
    <col min="5896" max="5896" width="16.453125" style="2" customWidth="1"/>
    <col min="5897" max="5897" width="14.453125" style="2" customWidth="1"/>
    <col min="5898" max="5898" width="9.453125" style="2" customWidth="1"/>
    <col min="5899" max="5899" width="16.6328125" style="2" customWidth="1"/>
    <col min="5900" max="5900" width="12.453125" style="2" customWidth="1"/>
    <col min="5901" max="5901" width="9.54296875" style="2" customWidth="1"/>
    <col min="5902" max="5902" width="15.54296875" style="2" customWidth="1"/>
    <col min="5903" max="6134" width="8.81640625" style="2" customWidth="1"/>
    <col min="6135" max="6135" width="24.6328125" style="2" customWidth="1"/>
    <col min="6136" max="6136" width="6" style="2" bestFit="1" customWidth="1"/>
    <col min="6137" max="6144" width="5.81640625" style="2"/>
    <col min="6145" max="6145" width="12.6328125" style="2" customWidth="1"/>
    <col min="6146" max="6146" width="20.81640625" style="2" customWidth="1"/>
    <col min="6147" max="6148" width="17.1796875" style="2" customWidth="1"/>
    <col min="6149" max="6150" width="25.81640625" style="2" customWidth="1"/>
    <col min="6151" max="6151" width="26.36328125" style="2" customWidth="1"/>
    <col min="6152" max="6152" width="16.453125" style="2" customWidth="1"/>
    <col min="6153" max="6153" width="14.453125" style="2" customWidth="1"/>
    <col min="6154" max="6154" width="9.453125" style="2" customWidth="1"/>
    <col min="6155" max="6155" width="16.6328125" style="2" customWidth="1"/>
    <col min="6156" max="6156" width="12.453125" style="2" customWidth="1"/>
    <col min="6157" max="6157" width="9.54296875" style="2" customWidth="1"/>
    <col min="6158" max="6158" width="15.54296875" style="2" customWidth="1"/>
    <col min="6159" max="6390" width="8.81640625" style="2" customWidth="1"/>
    <col min="6391" max="6391" width="24.6328125" style="2" customWidth="1"/>
    <col min="6392" max="6392" width="6" style="2" bestFit="1" customWidth="1"/>
    <col min="6393" max="6400" width="5.81640625" style="2"/>
    <col min="6401" max="6401" width="12.6328125" style="2" customWidth="1"/>
    <col min="6402" max="6402" width="20.81640625" style="2" customWidth="1"/>
    <col min="6403" max="6404" width="17.1796875" style="2" customWidth="1"/>
    <col min="6405" max="6406" width="25.81640625" style="2" customWidth="1"/>
    <col min="6407" max="6407" width="26.36328125" style="2" customWidth="1"/>
    <col min="6408" max="6408" width="16.453125" style="2" customWidth="1"/>
    <col min="6409" max="6409" width="14.453125" style="2" customWidth="1"/>
    <col min="6410" max="6410" width="9.453125" style="2" customWidth="1"/>
    <col min="6411" max="6411" width="16.6328125" style="2" customWidth="1"/>
    <col min="6412" max="6412" width="12.453125" style="2" customWidth="1"/>
    <col min="6413" max="6413" width="9.54296875" style="2" customWidth="1"/>
    <col min="6414" max="6414" width="15.54296875" style="2" customWidth="1"/>
    <col min="6415" max="6646" width="8.81640625" style="2" customWidth="1"/>
    <col min="6647" max="6647" width="24.6328125" style="2" customWidth="1"/>
    <col min="6648" max="6648" width="6" style="2" bestFit="1" customWidth="1"/>
    <col min="6649" max="6656" width="5.81640625" style="2"/>
    <col min="6657" max="6657" width="12.6328125" style="2" customWidth="1"/>
    <col min="6658" max="6658" width="20.81640625" style="2" customWidth="1"/>
    <col min="6659" max="6660" width="17.1796875" style="2" customWidth="1"/>
    <col min="6661" max="6662" width="25.81640625" style="2" customWidth="1"/>
    <col min="6663" max="6663" width="26.36328125" style="2" customWidth="1"/>
    <col min="6664" max="6664" width="16.453125" style="2" customWidth="1"/>
    <col min="6665" max="6665" width="14.453125" style="2" customWidth="1"/>
    <col min="6666" max="6666" width="9.453125" style="2" customWidth="1"/>
    <col min="6667" max="6667" width="16.6328125" style="2" customWidth="1"/>
    <col min="6668" max="6668" width="12.453125" style="2" customWidth="1"/>
    <col min="6669" max="6669" width="9.54296875" style="2" customWidth="1"/>
    <col min="6670" max="6670" width="15.54296875" style="2" customWidth="1"/>
    <col min="6671" max="6902" width="8.81640625" style="2" customWidth="1"/>
    <col min="6903" max="6903" width="24.6328125" style="2" customWidth="1"/>
    <col min="6904" max="6904" width="6" style="2" bestFit="1" customWidth="1"/>
    <col min="6905" max="6912" width="5.81640625" style="2"/>
    <col min="6913" max="6913" width="12.6328125" style="2" customWidth="1"/>
    <col min="6914" max="6914" width="20.81640625" style="2" customWidth="1"/>
    <col min="6915" max="6916" width="17.1796875" style="2" customWidth="1"/>
    <col min="6917" max="6918" width="25.81640625" style="2" customWidth="1"/>
    <col min="6919" max="6919" width="26.36328125" style="2" customWidth="1"/>
    <col min="6920" max="6920" width="16.453125" style="2" customWidth="1"/>
    <col min="6921" max="6921" width="14.453125" style="2" customWidth="1"/>
    <col min="6922" max="6922" width="9.453125" style="2" customWidth="1"/>
    <col min="6923" max="6923" width="16.6328125" style="2" customWidth="1"/>
    <col min="6924" max="6924" width="12.453125" style="2" customWidth="1"/>
    <col min="6925" max="6925" width="9.54296875" style="2" customWidth="1"/>
    <col min="6926" max="6926" width="15.54296875" style="2" customWidth="1"/>
    <col min="6927" max="7158" width="8.81640625" style="2" customWidth="1"/>
    <col min="7159" max="7159" width="24.6328125" style="2" customWidth="1"/>
    <col min="7160" max="7160" width="6" style="2" bestFit="1" customWidth="1"/>
    <col min="7161" max="7168" width="5.81640625" style="2"/>
    <col min="7169" max="7169" width="12.6328125" style="2" customWidth="1"/>
    <col min="7170" max="7170" width="20.81640625" style="2" customWidth="1"/>
    <col min="7171" max="7172" width="17.1796875" style="2" customWidth="1"/>
    <col min="7173" max="7174" width="25.81640625" style="2" customWidth="1"/>
    <col min="7175" max="7175" width="26.36328125" style="2" customWidth="1"/>
    <col min="7176" max="7176" width="16.453125" style="2" customWidth="1"/>
    <col min="7177" max="7177" width="14.453125" style="2" customWidth="1"/>
    <col min="7178" max="7178" width="9.453125" style="2" customWidth="1"/>
    <col min="7179" max="7179" width="16.6328125" style="2" customWidth="1"/>
    <col min="7180" max="7180" width="12.453125" style="2" customWidth="1"/>
    <col min="7181" max="7181" width="9.54296875" style="2" customWidth="1"/>
    <col min="7182" max="7182" width="15.54296875" style="2" customWidth="1"/>
    <col min="7183" max="7414" width="8.81640625" style="2" customWidth="1"/>
    <col min="7415" max="7415" width="24.6328125" style="2" customWidth="1"/>
    <col min="7416" max="7416" width="6" style="2" bestFit="1" customWidth="1"/>
    <col min="7417" max="7424" width="5.81640625" style="2"/>
    <col min="7425" max="7425" width="12.6328125" style="2" customWidth="1"/>
    <col min="7426" max="7426" width="20.81640625" style="2" customWidth="1"/>
    <col min="7427" max="7428" width="17.1796875" style="2" customWidth="1"/>
    <col min="7429" max="7430" width="25.81640625" style="2" customWidth="1"/>
    <col min="7431" max="7431" width="26.36328125" style="2" customWidth="1"/>
    <col min="7432" max="7432" width="16.453125" style="2" customWidth="1"/>
    <col min="7433" max="7433" width="14.453125" style="2" customWidth="1"/>
    <col min="7434" max="7434" width="9.453125" style="2" customWidth="1"/>
    <col min="7435" max="7435" width="16.6328125" style="2" customWidth="1"/>
    <col min="7436" max="7436" width="12.453125" style="2" customWidth="1"/>
    <col min="7437" max="7437" width="9.54296875" style="2" customWidth="1"/>
    <col min="7438" max="7438" width="15.54296875" style="2" customWidth="1"/>
    <col min="7439" max="7670" width="8.81640625" style="2" customWidth="1"/>
    <col min="7671" max="7671" width="24.6328125" style="2" customWidth="1"/>
    <col min="7672" max="7672" width="6" style="2" bestFit="1" customWidth="1"/>
    <col min="7673" max="7680" width="5.81640625" style="2"/>
    <col min="7681" max="7681" width="12.6328125" style="2" customWidth="1"/>
    <col min="7682" max="7682" width="20.81640625" style="2" customWidth="1"/>
    <col min="7683" max="7684" width="17.1796875" style="2" customWidth="1"/>
    <col min="7685" max="7686" width="25.81640625" style="2" customWidth="1"/>
    <col min="7687" max="7687" width="26.36328125" style="2" customWidth="1"/>
    <col min="7688" max="7688" width="16.453125" style="2" customWidth="1"/>
    <col min="7689" max="7689" width="14.453125" style="2" customWidth="1"/>
    <col min="7690" max="7690" width="9.453125" style="2" customWidth="1"/>
    <col min="7691" max="7691" width="16.6328125" style="2" customWidth="1"/>
    <col min="7692" max="7692" width="12.453125" style="2" customWidth="1"/>
    <col min="7693" max="7693" width="9.54296875" style="2" customWidth="1"/>
    <col min="7694" max="7694" width="15.54296875" style="2" customWidth="1"/>
    <col min="7695" max="7926" width="8.81640625" style="2" customWidth="1"/>
    <col min="7927" max="7927" width="24.6328125" style="2" customWidth="1"/>
    <col min="7928" max="7928" width="6" style="2" bestFit="1" customWidth="1"/>
    <col min="7929" max="7936" width="5.81640625" style="2"/>
    <col min="7937" max="7937" width="12.6328125" style="2" customWidth="1"/>
    <col min="7938" max="7938" width="20.81640625" style="2" customWidth="1"/>
    <col min="7939" max="7940" width="17.1796875" style="2" customWidth="1"/>
    <col min="7941" max="7942" width="25.81640625" style="2" customWidth="1"/>
    <col min="7943" max="7943" width="26.36328125" style="2" customWidth="1"/>
    <col min="7944" max="7944" width="16.453125" style="2" customWidth="1"/>
    <col min="7945" max="7945" width="14.453125" style="2" customWidth="1"/>
    <col min="7946" max="7946" width="9.453125" style="2" customWidth="1"/>
    <col min="7947" max="7947" width="16.6328125" style="2" customWidth="1"/>
    <col min="7948" max="7948" width="12.453125" style="2" customWidth="1"/>
    <col min="7949" max="7949" width="9.54296875" style="2" customWidth="1"/>
    <col min="7950" max="7950" width="15.54296875" style="2" customWidth="1"/>
    <col min="7951" max="8182" width="8.81640625" style="2" customWidth="1"/>
    <col min="8183" max="8183" width="24.6328125" style="2" customWidth="1"/>
    <col min="8184" max="8184" width="6" style="2" bestFit="1" customWidth="1"/>
    <col min="8185" max="8192" width="5.81640625" style="2"/>
    <col min="8193" max="8193" width="12.6328125" style="2" customWidth="1"/>
    <col min="8194" max="8194" width="20.81640625" style="2" customWidth="1"/>
    <col min="8195" max="8196" width="17.1796875" style="2" customWidth="1"/>
    <col min="8197" max="8198" width="25.81640625" style="2" customWidth="1"/>
    <col min="8199" max="8199" width="26.36328125" style="2" customWidth="1"/>
    <col min="8200" max="8200" width="16.453125" style="2" customWidth="1"/>
    <col min="8201" max="8201" width="14.453125" style="2" customWidth="1"/>
    <col min="8202" max="8202" width="9.453125" style="2" customWidth="1"/>
    <col min="8203" max="8203" width="16.6328125" style="2" customWidth="1"/>
    <col min="8204" max="8204" width="12.453125" style="2" customWidth="1"/>
    <col min="8205" max="8205" width="9.54296875" style="2" customWidth="1"/>
    <col min="8206" max="8206" width="15.54296875" style="2" customWidth="1"/>
    <col min="8207" max="8438" width="8.81640625" style="2" customWidth="1"/>
    <col min="8439" max="8439" width="24.6328125" style="2" customWidth="1"/>
    <col min="8440" max="8440" width="6" style="2" bestFit="1" customWidth="1"/>
    <col min="8441" max="8448" width="5.81640625" style="2"/>
    <col min="8449" max="8449" width="12.6328125" style="2" customWidth="1"/>
    <col min="8450" max="8450" width="20.81640625" style="2" customWidth="1"/>
    <col min="8451" max="8452" width="17.1796875" style="2" customWidth="1"/>
    <col min="8453" max="8454" width="25.81640625" style="2" customWidth="1"/>
    <col min="8455" max="8455" width="26.36328125" style="2" customWidth="1"/>
    <col min="8456" max="8456" width="16.453125" style="2" customWidth="1"/>
    <col min="8457" max="8457" width="14.453125" style="2" customWidth="1"/>
    <col min="8458" max="8458" width="9.453125" style="2" customWidth="1"/>
    <col min="8459" max="8459" width="16.6328125" style="2" customWidth="1"/>
    <col min="8460" max="8460" width="12.453125" style="2" customWidth="1"/>
    <col min="8461" max="8461" width="9.54296875" style="2" customWidth="1"/>
    <col min="8462" max="8462" width="15.54296875" style="2" customWidth="1"/>
    <col min="8463" max="8694" width="8.81640625" style="2" customWidth="1"/>
    <col min="8695" max="8695" width="24.6328125" style="2" customWidth="1"/>
    <col min="8696" max="8696" width="6" style="2" bestFit="1" customWidth="1"/>
    <col min="8697" max="8704" width="5.81640625" style="2"/>
    <col min="8705" max="8705" width="12.6328125" style="2" customWidth="1"/>
    <col min="8706" max="8706" width="20.81640625" style="2" customWidth="1"/>
    <col min="8707" max="8708" width="17.1796875" style="2" customWidth="1"/>
    <col min="8709" max="8710" width="25.81640625" style="2" customWidth="1"/>
    <col min="8711" max="8711" width="26.36328125" style="2" customWidth="1"/>
    <col min="8712" max="8712" width="16.453125" style="2" customWidth="1"/>
    <col min="8713" max="8713" width="14.453125" style="2" customWidth="1"/>
    <col min="8714" max="8714" width="9.453125" style="2" customWidth="1"/>
    <col min="8715" max="8715" width="16.6328125" style="2" customWidth="1"/>
    <col min="8716" max="8716" width="12.453125" style="2" customWidth="1"/>
    <col min="8717" max="8717" width="9.54296875" style="2" customWidth="1"/>
    <col min="8718" max="8718" width="15.54296875" style="2" customWidth="1"/>
    <col min="8719" max="8950" width="8.81640625" style="2" customWidth="1"/>
    <col min="8951" max="8951" width="24.6328125" style="2" customWidth="1"/>
    <col min="8952" max="8952" width="6" style="2" bestFit="1" customWidth="1"/>
    <col min="8953" max="8960" width="5.81640625" style="2"/>
    <col min="8961" max="8961" width="12.6328125" style="2" customWidth="1"/>
    <col min="8962" max="8962" width="20.81640625" style="2" customWidth="1"/>
    <col min="8963" max="8964" width="17.1796875" style="2" customWidth="1"/>
    <col min="8965" max="8966" width="25.81640625" style="2" customWidth="1"/>
    <col min="8967" max="8967" width="26.36328125" style="2" customWidth="1"/>
    <col min="8968" max="8968" width="16.453125" style="2" customWidth="1"/>
    <col min="8969" max="8969" width="14.453125" style="2" customWidth="1"/>
    <col min="8970" max="8970" width="9.453125" style="2" customWidth="1"/>
    <col min="8971" max="8971" width="16.6328125" style="2" customWidth="1"/>
    <col min="8972" max="8972" width="12.453125" style="2" customWidth="1"/>
    <col min="8973" max="8973" width="9.54296875" style="2" customWidth="1"/>
    <col min="8974" max="8974" width="15.54296875" style="2" customWidth="1"/>
    <col min="8975" max="9206" width="8.81640625" style="2" customWidth="1"/>
    <col min="9207" max="9207" width="24.6328125" style="2" customWidth="1"/>
    <col min="9208" max="9208" width="6" style="2" bestFit="1" customWidth="1"/>
    <col min="9209" max="9216" width="5.81640625" style="2"/>
    <col min="9217" max="9217" width="12.6328125" style="2" customWidth="1"/>
    <col min="9218" max="9218" width="20.81640625" style="2" customWidth="1"/>
    <col min="9219" max="9220" width="17.1796875" style="2" customWidth="1"/>
    <col min="9221" max="9222" width="25.81640625" style="2" customWidth="1"/>
    <col min="9223" max="9223" width="26.36328125" style="2" customWidth="1"/>
    <col min="9224" max="9224" width="16.453125" style="2" customWidth="1"/>
    <col min="9225" max="9225" width="14.453125" style="2" customWidth="1"/>
    <col min="9226" max="9226" width="9.453125" style="2" customWidth="1"/>
    <col min="9227" max="9227" width="16.6328125" style="2" customWidth="1"/>
    <col min="9228" max="9228" width="12.453125" style="2" customWidth="1"/>
    <col min="9229" max="9229" width="9.54296875" style="2" customWidth="1"/>
    <col min="9230" max="9230" width="15.54296875" style="2" customWidth="1"/>
    <col min="9231" max="9462" width="8.81640625" style="2" customWidth="1"/>
    <col min="9463" max="9463" width="24.6328125" style="2" customWidth="1"/>
    <col min="9464" max="9464" width="6" style="2" bestFit="1" customWidth="1"/>
    <col min="9465" max="9472" width="5.81640625" style="2"/>
    <col min="9473" max="9473" width="12.6328125" style="2" customWidth="1"/>
    <col min="9474" max="9474" width="20.81640625" style="2" customWidth="1"/>
    <col min="9475" max="9476" width="17.1796875" style="2" customWidth="1"/>
    <col min="9477" max="9478" width="25.81640625" style="2" customWidth="1"/>
    <col min="9479" max="9479" width="26.36328125" style="2" customWidth="1"/>
    <col min="9480" max="9480" width="16.453125" style="2" customWidth="1"/>
    <col min="9481" max="9481" width="14.453125" style="2" customWidth="1"/>
    <col min="9482" max="9482" width="9.453125" style="2" customWidth="1"/>
    <col min="9483" max="9483" width="16.6328125" style="2" customWidth="1"/>
    <col min="9484" max="9484" width="12.453125" style="2" customWidth="1"/>
    <col min="9485" max="9485" width="9.54296875" style="2" customWidth="1"/>
    <col min="9486" max="9486" width="15.54296875" style="2" customWidth="1"/>
    <col min="9487" max="9718" width="8.81640625" style="2" customWidth="1"/>
    <col min="9719" max="9719" width="24.6328125" style="2" customWidth="1"/>
    <col min="9720" max="9720" width="6" style="2" bestFit="1" customWidth="1"/>
    <col min="9721" max="9728" width="5.81640625" style="2"/>
    <col min="9729" max="9729" width="12.6328125" style="2" customWidth="1"/>
    <col min="9730" max="9730" width="20.81640625" style="2" customWidth="1"/>
    <col min="9731" max="9732" width="17.1796875" style="2" customWidth="1"/>
    <col min="9733" max="9734" width="25.81640625" style="2" customWidth="1"/>
    <col min="9735" max="9735" width="26.36328125" style="2" customWidth="1"/>
    <col min="9736" max="9736" width="16.453125" style="2" customWidth="1"/>
    <col min="9737" max="9737" width="14.453125" style="2" customWidth="1"/>
    <col min="9738" max="9738" width="9.453125" style="2" customWidth="1"/>
    <col min="9739" max="9739" width="16.6328125" style="2" customWidth="1"/>
    <col min="9740" max="9740" width="12.453125" style="2" customWidth="1"/>
    <col min="9741" max="9741" width="9.54296875" style="2" customWidth="1"/>
    <col min="9742" max="9742" width="15.54296875" style="2" customWidth="1"/>
    <col min="9743" max="9974" width="8.81640625" style="2" customWidth="1"/>
    <col min="9975" max="9975" width="24.6328125" style="2" customWidth="1"/>
    <col min="9976" max="9976" width="6" style="2" bestFit="1" customWidth="1"/>
    <col min="9977" max="9984" width="5.81640625" style="2"/>
    <col min="9985" max="9985" width="12.6328125" style="2" customWidth="1"/>
    <col min="9986" max="9986" width="20.81640625" style="2" customWidth="1"/>
    <col min="9987" max="9988" width="17.1796875" style="2" customWidth="1"/>
    <col min="9989" max="9990" width="25.81640625" style="2" customWidth="1"/>
    <col min="9991" max="9991" width="26.36328125" style="2" customWidth="1"/>
    <col min="9992" max="9992" width="16.453125" style="2" customWidth="1"/>
    <col min="9993" max="9993" width="14.453125" style="2" customWidth="1"/>
    <col min="9994" max="9994" width="9.453125" style="2" customWidth="1"/>
    <col min="9995" max="9995" width="16.6328125" style="2" customWidth="1"/>
    <col min="9996" max="9996" width="12.453125" style="2" customWidth="1"/>
    <col min="9997" max="9997" width="9.54296875" style="2" customWidth="1"/>
    <col min="9998" max="9998" width="15.54296875" style="2" customWidth="1"/>
    <col min="9999" max="10230" width="8.81640625" style="2" customWidth="1"/>
    <col min="10231" max="10231" width="24.6328125" style="2" customWidth="1"/>
    <col min="10232" max="10232" width="6" style="2" bestFit="1" customWidth="1"/>
    <col min="10233" max="10240" width="5.81640625" style="2"/>
    <col min="10241" max="10241" width="12.6328125" style="2" customWidth="1"/>
    <col min="10242" max="10242" width="20.81640625" style="2" customWidth="1"/>
    <col min="10243" max="10244" width="17.1796875" style="2" customWidth="1"/>
    <col min="10245" max="10246" width="25.81640625" style="2" customWidth="1"/>
    <col min="10247" max="10247" width="26.36328125" style="2" customWidth="1"/>
    <col min="10248" max="10248" width="16.453125" style="2" customWidth="1"/>
    <col min="10249" max="10249" width="14.453125" style="2" customWidth="1"/>
    <col min="10250" max="10250" width="9.453125" style="2" customWidth="1"/>
    <col min="10251" max="10251" width="16.6328125" style="2" customWidth="1"/>
    <col min="10252" max="10252" width="12.453125" style="2" customWidth="1"/>
    <col min="10253" max="10253" width="9.54296875" style="2" customWidth="1"/>
    <col min="10254" max="10254" width="15.54296875" style="2" customWidth="1"/>
    <col min="10255" max="10486" width="8.81640625" style="2" customWidth="1"/>
    <col min="10487" max="10487" width="24.6328125" style="2" customWidth="1"/>
    <col min="10488" max="10488" width="6" style="2" bestFit="1" customWidth="1"/>
    <col min="10489" max="10496" width="5.81640625" style="2"/>
    <col min="10497" max="10497" width="12.6328125" style="2" customWidth="1"/>
    <col min="10498" max="10498" width="20.81640625" style="2" customWidth="1"/>
    <col min="10499" max="10500" width="17.1796875" style="2" customWidth="1"/>
    <col min="10501" max="10502" width="25.81640625" style="2" customWidth="1"/>
    <col min="10503" max="10503" width="26.36328125" style="2" customWidth="1"/>
    <col min="10504" max="10504" width="16.453125" style="2" customWidth="1"/>
    <col min="10505" max="10505" width="14.453125" style="2" customWidth="1"/>
    <col min="10506" max="10506" width="9.453125" style="2" customWidth="1"/>
    <col min="10507" max="10507" width="16.6328125" style="2" customWidth="1"/>
    <col min="10508" max="10508" width="12.453125" style="2" customWidth="1"/>
    <col min="10509" max="10509" width="9.54296875" style="2" customWidth="1"/>
    <col min="10510" max="10510" width="15.54296875" style="2" customWidth="1"/>
    <col min="10511" max="10742" width="8.81640625" style="2" customWidth="1"/>
    <col min="10743" max="10743" width="24.6328125" style="2" customWidth="1"/>
    <col min="10744" max="10744" width="6" style="2" bestFit="1" customWidth="1"/>
    <col min="10745" max="10752" width="5.81640625" style="2"/>
    <col min="10753" max="10753" width="12.6328125" style="2" customWidth="1"/>
    <col min="10754" max="10754" width="20.81640625" style="2" customWidth="1"/>
    <col min="10755" max="10756" width="17.1796875" style="2" customWidth="1"/>
    <col min="10757" max="10758" width="25.81640625" style="2" customWidth="1"/>
    <col min="10759" max="10759" width="26.36328125" style="2" customWidth="1"/>
    <col min="10760" max="10760" width="16.453125" style="2" customWidth="1"/>
    <col min="10761" max="10761" width="14.453125" style="2" customWidth="1"/>
    <col min="10762" max="10762" width="9.453125" style="2" customWidth="1"/>
    <col min="10763" max="10763" width="16.6328125" style="2" customWidth="1"/>
    <col min="10764" max="10764" width="12.453125" style="2" customWidth="1"/>
    <col min="10765" max="10765" width="9.54296875" style="2" customWidth="1"/>
    <col min="10766" max="10766" width="15.54296875" style="2" customWidth="1"/>
    <col min="10767" max="10998" width="8.81640625" style="2" customWidth="1"/>
    <col min="10999" max="10999" width="24.6328125" style="2" customWidth="1"/>
    <col min="11000" max="11000" width="6" style="2" bestFit="1" customWidth="1"/>
    <col min="11001" max="11008" width="5.81640625" style="2"/>
    <col min="11009" max="11009" width="12.6328125" style="2" customWidth="1"/>
    <col min="11010" max="11010" width="20.81640625" style="2" customWidth="1"/>
    <col min="11011" max="11012" width="17.1796875" style="2" customWidth="1"/>
    <col min="11013" max="11014" width="25.81640625" style="2" customWidth="1"/>
    <col min="11015" max="11015" width="26.36328125" style="2" customWidth="1"/>
    <col min="11016" max="11016" width="16.453125" style="2" customWidth="1"/>
    <col min="11017" max="11017" width="14.453125" style="2" customWidth="1"/>
    <col min="11018" max="11018" width="9.453125" style="2" customWidth="1"/>
    <col min="11019" max="11019" width="16.6328125" style="2" customWidth="1"/>
    <col min="11020" max="11020" width="12.453125" style="2" customWidth="1"/>
    <col min="11021" max="11021" width="9.54296875" style="2" customWidth="1"/>
    <col min="11022" max="11022" width="15.54296875" style="2" customWidth="1"/>
    <col min="11023" max="11254" width="8.81640625" style="2" customWidth="1"/>
    <col min="11255" max="11255" width="24.6328125" style="2" customWidth="1"/>
    <col min="11256" max="11256" width="6" style="2" bestFit="1" customWidth="1"/>
    <col min="11257" max="11264" width="5.81640625" style="2"/>
    <col min="11265" max="11265" width="12.6328125" style="2" customWidth="1"/>
    <col min="11266" max="11266" width="20.81640625" style="2" customWidth="1"/>
    <col min="11267" max="11268" width="17.1796875" style="2" customWidth="1"/>
    <col min="11269" max="11270" width="25.81640625" style="2" customWidth="1"/>
    <col min="11271" max="11271" width="26.36328125" style="2" customWidth="1"/>
    <col min="11272" max="11272" width="16.453125" style="2" customWidth="1"/>
    <col min="11273" max="11273" width="14.453125" style="2" customWidth="1"/>
    <col min="11274" max="11274" width="9.453125" style="2" customWidth="1"/>
    <col min="11275" max="11275" width="16.6328125" style="2" customWidth="1"/>
    <col min="11276" max="11276" width="12.453125" style="2" customWidth="1"/>
    <col min="11277" max="11277" width="9.54296875" style="2" customWidth="1"/>
    <col min="11278" max="11278" width="15.54296875" style="2" customWidth="1"/>
    <col min="11279" max="11510" width="8.81640625" style="2" customWidth="1"/>
    <col min="11511" max="11511" width="24.6328125" style="2" customWidth="1"/>
    <col min="11512" max="11512" width="6" style="2" bestFit="1" customWidth="1"/>
    <col min="11513" max="11520" width="5.81640625" style="2"/>
    <col min="11521" max="11521" width="12.6328125" style="2" customWidth="1"/>
    <col min="11522" max="11522" width="20.81640625" style="2" customWidth="1"/>
    <col min="11523" max="11524" width="17.1796875" style="2" customWidth="1"/>
    <col min="11525" max="11526" width="25.81640625" style="2" customWidth="1"/>
    <col min="11527" max="11527" width="26.36328125" style="2" customWidth="1"/>
    <col min="11528" max="11528" width="16.453125" style="2" customWidth="1"/>
    <col min="11529" max="11529" width="14.453125" style="2" customWidth="1"/>
    <col min="11530" max="11530" width="9.453125" style="2" customWidth="1"/>
    <col min="11531" max="11531" width="16.6328125" style="2" customWidth="1"/>
    <col min="11532" max="11532" width="12.453125" style="2" customWidth="1"/>
    <col min="11533" max="11533" width="9.54296875" style="2" customWidth="1"/>
    <col min="11534" max="11534" width="15.54296875" style="2" customWidth="1"/>
    <col min="11535" max="11766" width="8.81640625" style="2" customWidth="1"/>
    <col min="11767" max="11767" width="24.6328125" style="2" customWidth="1"/>
    <col min="11768" max="11768" width="6" style="2" bestFit="1" customWidth="1"/>
    <col min="11769" max="11776" width="5.81640625" style="2"/>
    <col min="11777" max="11777" width="12.6328125" style="2" customWidth="1"/>
    <col min="11778" max="11778" width="20.81640625" style="2" customWidth="1"/>
    <col min="11779" max="11780" width="17.1796875" style="2" customWidth="1"/>
    <col min="11781" max="11782" width="25.81640625" style="2" customWidth="1"/>
    <col min="11783" max="11783" width="26.36328125" style="2" customWidth="1"/>
    <col min="11784" max="11784" width="16.453125" style="2" customWidth="1"/>
    <col min="11785" max="11785" width="14.453125" style="2" customWidth="1"/>
    <col min="11786" max="11786" width="9.453125" style="2" customWidth="1"/>
    <col min="11787" max="11787" width="16.6328125" style="2" customWidth="1"/>
    <col min="11788" max="11788" width="12.453125" style="2" customWidth="1"/>
    <col min="11789" max="11789" width="9.54296875" style="2" customWidth="1"/>
    <col min="11790" max="11790" width="15.54296875" style="2" customWidth="1"/>
    <col min="11791" max="12022" width="8.81640625" style="2" customWidth="1"/>
    <col min="12023" max="12023" width="24.6328125" style="2" customWidth="1"/>
    <col min="12024" max="12024" width="6" style="2" bestFit="1" customWidth="1"/>
    <col min="12025" max="12032" width="5.81640625" style="2"/>
    <col min="12033" max="12033" width="12.6328125" style="2" customWidth="1"/>
    <col min="12034" max="12034" width="20.81640625" style="2" customWidth="1"/>
    <col min="12035" max="12036" width="17.1796875" style="2" customWidth="1"/>
    <col min="12037" max="12038" width="25.81640625" style="2" customWidth="1"/>
    <col min="12039" max="12039" width="26.36328125" style="2" customWidth="1"/>
    <col min="12040" max="12040" width="16.453125" style="2" customWidth="1"/>
    <col min="12041" max="12041" width="14.453125" style="2" customWidth="1"/>
    <col min="12042" max="12042" width="9.453125" style="2" customWidth="1"/>
    <col min="12043" max="12043" width="16.6328125" style="2" customWidth="1"/>
    <col min="12044" max="12044" width="12.453125" style="2" customWidth="1"/>
    <col min="12045" max="12045" width="9.54296875" style="2" customWidth="1"/>
    <col min="12046" max="12046" width="15.54296875" style="2" customWidth="1"/>
    <col min="12047" max="12278" width="8.81640625" style="2" customWidth="1"/>
    <col min="12279" max="12279" width="24.6328125" style="2" customWidth="1"/>
    <col min="12280" max="12280" width="6" style="2" bestFit="1" customWidth="1"/>
    <col min="12281" max="12288" width="5.81640625" style="2"/>
    <col min="12289" max="12289" width="12.6328125" style="2" customWidth="1"/>
    <col min="12290" max="12290" width="20.81640625" style="2" customWidth="1"/>
    <col min="12291" max="12292" width="17.1796875" style="2" customWidth="1"/>
    <col min="12293" max="12294" width="25.81640625" style="2" customWidth="1"/>
    <col min="12295" max="12295" width="26.36328125" style="2" customWidth="1"/>
    <col min="12296" max="12296" width="16.453125" style="2" customWidth="1"/>
    <col min="12297" max="12297" width="14.453125" style="2" customWidth="1"/>
    <col min="12298" max="12298" width="9.453125" style="2" customWidth="1"/>
    <col min="12299" max="12299" width="16.6328125" style="2" customWidth="1"/>
    <col min="12300" max="12300" width="12.453125" style="2" customWidth="1"/>
    <col min="12301" max="12301" width="9.54296875" style="2" customWidth="1"/>
    <col min="12302" max="12302" width="15.54296875" style="2" customWidth="1"/>
    <col min="12303" max="12534" width="8.81640625" style="2" customWidth="1"/>
    <col min="12535" max="12535" width="24.6328125" style="2" customWidth="1"/>
    <col min="12536" max="12536" width="6" style="2" bestFit="1" customWidth="1"/>
    <col min="12537" max="12544" width="5.81640625" style="2"/>
    <col min="12545" max="12545" width="12.6328125" style="2" customWidth="1"/>
    <col min="12546" max="12546" width="20.81640625" style="2" customWidth="1"/>
    <col min="12547" max="12548" width="17.1796875" style="2" customWidth="1"/>
    <col min="12549" max="12550" width="25.81640625" style="2" customWidth="1"/>
    <col min="12551" max="12551" width="26.36328125" style="2" customWidth="1"/>
    <col min="12552" max="12552" width="16.453125" style="2" customWidth="1"/>
    <col min="12553" max="12553" width="14.453125" style="2" customWidth="1"/>
    <col min="12554" max="12554" width="9.453125" style="2" customWidth="1"/>
    <col min="12555" max="12555" width="16.6328125" style="2" customWidth="1"/>
    <col min="12556" max="12556" width="12.453125" style="2" customWidth="1"/>
    <col min="12557" max="12557" width="9.54296875" style="2" customWidth="1"/>
    <col min="12558" max="12558" width="15.54296875" style="2" customWidth="1"/>
    <col min="12559" max="12790" width="8.81640625" style="2" customWidth="1"/>
    <col min="12791" max="12791" width="24.6328125" style="2" customWidth="1"/>
    <col min="12792" max="12792" width="6" style="2" bestFit="1" customWidth="1"/>
    <col min="12793" max="12800" width="5.81640625" style="2"/>
    <col min="12801" max="12801" width="12.6328125" style="2" customWidth="1"/>
    <col min="12802" max="12802" width="20.81640625" style="2" customWidth="1"/>
    <col min="12803" max="12804" width="17.1796875" style="2" customWidth="1"/>
    <col min="12805" max="12806" width="25.81640625" style="2" customWidth="1"/>
    <col min="12807" max="12807" width="26.36328125" style="2" customWidth="1"/>
    <col min="12808" max="12808" width="16.453125" style="2" customWidth="1"/>
    <col min="12809" max="12809" width="14.453125" style="2" customWidth="1"/>
    <col min="12810" max="12810" width="9.453125" style="2" customWidth="1"/>
    <col min="12811" max="12811" width="16.6328125" style="2" customWidth="1"/>
    <col min="12812" max="12812" width="12.453125" style="2" customWidth="1"/>
    <col min="12813" max="12813" width="9.54296875" style="2" customWidth="1"/>
    <col min="12814" max="12814" width="15.54296875" style="2" customWidth="1"/>
    <col min="12815" max="13046" width="8.81640625" style="2" customWidth="1"/>
    <col min="13047" max="13047" width="24.6328125" style="2" customWidth="1"/>
    <col min="13048" max="13048" width="6" style="2" bestFit="1" customWidth="1"/>
    <col min="13049" max="13056" width="5.81640625" style="2"/>
    <col min="13057" max="13057" width="12.6328125" style="2" customWidth="1"/>
    <col min="13058" max="13058" width="20.81640625" style="2" customWidth="1"/>
    <col min="13059" max="13060" width="17.1796875" style="2" customWidth="1"/>
    <col min="13061" max="13062" width="25.81640625" style="2" customWidth="1"/>
    <col min="13063" max="13063" width="26.36328125" style="2" customWidth="1"/>
    <col min="13064" max="13064" width="16.453125" style="2" customWidth="1"/>
    <col min="13065" max="13065" width="14.453125" style="2" customWidth="1"/>
    <col min="13066" max="13066" width="9.453125" style="2" customWidth="1"/>
    <col min="13067" max="13067" width="16.6328125" style="2" customWidth="1"/>
    <col min="13068" max="13068" width="12.453125" style="2" customWidth="1"/>
    <col min="13069" max="13069" width="9.54296875" style="2" customWidth="1"/>
    <col min="13070" max="13070" width="15.54296875" style="2" customWidth="1"/>
    <col min="13071" max="13302" width="8.81640625" style="2" customWidth="1"/>
    <col min="13303" max="13303" width="24.6328125" style="2" customWidth="1"/>
    <col min="13304" max="13304" width="6" style="2" bestFit="1" customWidth="1"/>
    <col min="13305" max="13312" width="5.81640625" style="2"/>
    <col min="13313" max="13313" width="12.6328125" style="2" customWidth="1"/>
    <col min="13314" max="13314" width="20.81640625" style="2" customWidth="1"/>
    <col min="13315" max="13316" width="17.1796875" style="2" customWidth="1"/>
    <col min="13317" max="13318" width="25.81640625" style="2" customWidth="1"/>
    <col min="13319" max="13319" width="26.36328125" style="2" customWidth="1"/>
    <col min="13320" max="13320" width="16.453125" style="2" customWidth="1"/>
    <col min="13321" max="13321" width="14.453125" style="2" customWidth="1"/>
    <col min="13322" max="13322" width="9.453125" style="2" customWidth="1"/>
    <col min="13323" max="13323" width="16.6328125" style="2" customWidth="1"/>
    <col min="13324" max="13324" width="12.453125" style="2" customWidth="1"/>
    <col min="13325" max="13325" width="9.54296875" style="2" customWidth="1"/>
    <col min="13326" max="13326" width="15.54296875" style="2" customWidth="1"/>
    <col min="13327" max="13558" width="8.81640625" style="2" customWidth="1"/>
    <col min="13559" max="13559" width="24.6328125" style="2" customWidth="1"/>
    <col min="13560" max="13560" width="6" style="2" bestFit="1" customWidth="1"/>
    <col min="13561" max="13568" width="5.81640625" style="2"/>
    <col min="13569" max="13569" width="12.6328125" style="2" customWidth="1"/>
    <col min="13570" max="13570" width="20.81640625" style="2" customWidth="1"/>
    <col min="13571" max="13572" width="17.1796875" style="2" customWidth="1"/>
    <col min="13573" max="13574" width="25.81640625" style="2" customWidth="1"/>
    <col min="13575" max="13575" width="26.36328125" style="2" customWidth="1"/>
    <col min="13576" max="13576" width="16.453125" style="2" customWidth="1"/>
    <col min="13577" max="13577" width="14.453125" style="2" customWidth="1"/>
    <col min="13578" max="13578" width="9.453125" style="2" customWidth="1"/>
    <col min="13579" max="13579" width="16.6328125" style="2" customWidth="1"/>
    <col min="13580" max="13580" width="12.453125" style="2" customWidth="1"/>
    <col min="13581" max="13581" width="9.54296875" style="2" customWidth="1"/>
    <col min="13582" max="13582" width="15.54296875" style="2" customWidth="1"/>
    <col min="13583" max="13814" width="8.81640625" style="2" customWidth="1"/>
    <col min="13815" max="13815" width="24.6328125" style="2" customWidth="1"/>
    <col min="13816" max="13816" width="6" style="2" bestFit="1" customWidth="1"/>
    <col min="13817" max="13824" width="5.81640625" style="2"/>
    <col min="13825" max="13825" width="12.6328125" style="2" customWidth="1"/>
    <col min="13826" max="13826" width="20.81640625" style="2" customWidth="1"/>
    <col min="13827" max="13828" width="17.1796875" style="2" customWidth="1"/>
    <col min="13829" max="13830" width="25.81640625" style="2" customWidth="1"/>
    <col min="13831" max="13831" width="26.36328125" style="2" customWidth="1"/>
    <col min="13832" max="13832" width="16.453125" style="2" customWidth="1"/>
    <col min="13833" max="13833" width="14.453125" style="2" customWidth="1"/>
    <col min="13834" max="13834" width="9.453125" style="2" customWidth="1"/>
    <col min="13835" max="13835" width="16.6328125" style="2" customWidth="1"/>
    <col min="13836" max="13836" width="12.453125" style="2" customWidth="1"/>
    <col min="13837" max="13837" width="9.54296875" style="2" customWidth="1"/>
    <col min="13838" max="13838" width="15.54296875" style="2" customWidth="1"/>
    <col min="13839" max="14070" width="8.81640625" style="2" customWidth="1"/>
    <col min="14071" max="14071" width="24.6328125" style="2" customWidth="1"/>
    <col min="14072" max="14072" width="6" style="2" bestFit="1" customWidth="1"/>
    <col min="14073" max="14080" width="5.81640625" style="2"/>
    <col min="14081" max="14081" width="12.6328125" style="2" customWidth="1"/>
    <col min="14082" max="14082" width="20.81640625" style="2" customWidth="1"/>
    <col min="14083" max="14084" width="17.1796875" style="2" customWidth="1"/>
    <col min="14085" max="14086" width="25.81640625" style="2" customWidth="1"/>
    <col min="14087" max="14087" width="26.36328125" style="2" customWidth="1"/>
    <col min="14088" max="14088" width="16.453125" style="2" customWidth="1"/>
    <col min="14089" max="14089" width="14.453125" style="2" customWidth="1"/>
    <col min="14090" max="14090" width="9.453125" style="2" customWidth="1"/>
    <col min="14091" max="14091" width="16.6328125" style="2" customWidth="1"/>
    <col min="14092" max="14092" width="12.453125" style="2" customWidth="1"/>
    <col min="14093" max="14093" width="9.54296875" style="2" customWidth="1"/>
    <col min="14094" max="14094" width="15.54296875" style="2" customWidth="1"/>
    <col min="14095" max="14326" width="8.81640625" style="2" customWidth="1"/>
    <col min="14327" max="14327" width="24.6328125" style="2" customWidth="1"/>
    <col min="14328" max="14328" width="6" style="2" bestFit="1" customWidth="1"/>
    <col min="14329" max="14336" width="5.81640625" style="2"/>
    <col min="14337" max="14337" width="12.6328125" style="2" customWidth="1"/>
    <col min="14338" max="14338" width="20.81640625" style="2" customWidth="1"/>
    <col min="14339" max="14340" width="17.1796875" style="2" customWidth="1"/>
    <col min="14341" max="14342" width="25.81640625" style="2" customWidth="1"/>
    <col min="14343" max="14343" width="26.36328125" style="2" customWidth="1"/>
    <col min="14344" max="14344" width="16.453125" style="2" customWidth="1"/>
    <col min="14345" max="14345" width="14.453125" style="2" customWidth="1"/>
    <col min="14346" max="14346" width="9.453125" style="2" customWidth="1"/>
    <col min="14347" max="14347" width="16.6328125" style="2" customWidth="1"/>
    <col min="14348" max="14348" width="12.453125" style="2" customWidth="1"/>
    <col min="14349" max="14349" width="9.54296875" style="2" customWidth="1"/>
    <col min="14350" max="14350" width="15.54296875" style="2" customWidth="1"/>
    <col min="14351" max="14582" width="8.81640625" style="2" customWidth="1"/>
    <col min="14583" max="14583" width="24.6328125" style="2" customWidth="1"/>
    <col min="14584" max="14584" width="6" style="2" bestFit="1" customWidth="1"/>
    <col min="14585" max="14592" width="5.81640625" style="2"/>
    <col min="14593" max="14593" width="12.6328125" style="2" customWidth="1"/>
    <col min="14594" max="14594" width="20.81640625" style="2" customWidth="1"/>
    <col min="14595" max="14596" width="17.1796875" style="2" customWidth="1"/>
    <col min="14597" max="14598" width="25.81640625" style="2" customWidth="1"/>
    <col min="14599" max="14599" width="26.36328125" style="2" customWidth="1"/>
    <col min="14600" max="14600" width="16.453125" style="2" customWidth="1"/>
    <col min="14601" max="14601" width="14.453125" style="2" customWidth="1"/>
    <col min="14602" max="14602" width="9.453125" style="2" customWidth="1"/>
    <col min="14603" max="14603" width="16.6328125" style="2" customWidth="1"/>
    <col min="14604" max="14604" width="12.453125" style="2" customWidth="1"/>
    <col min="14605" max="14605" width="9.54296875" style="2" customWidth="1"/>
    <col min="14606" max="14606" width="15.54296875" style="2" customWidth="1"/>
    <col min="14607" max="14838" width="8.81640625" style="2" customWidth="1"/>
    <col min="14839" max="14839" width="24.6328125" style="2" customWidth="1"/>
    <col min="14840" max="14840" width="6" style="2" bestFit="1" customWidth="1"/>
    <col min="14841" max="14848" width="5.81640625" style="2"/>
    <col min="14849" max="14849" width="12.6328125" style="2" customWidth="1"/>
    <col min="14850" max="14850" width="20.81640625" style="2" customWidth="1"/>
    <col min="14851" max="14852" width="17.1796875" style="2" customWidth="1"/>
    <col min="14853" max="14854" width="25.81640625" style="2" customWidth="1"/>
    <col min="14855" max="14855" width="26.36328125" style="2" customWidth="1"/>
    <col min="14856" max="14856" width="16.453125" style="2" customWidth="1"/>
    <col min="14857" max="14857" width="14.453125" style="2" customWidth="1"/>
    <col min="14858" max="14858" width="9.453125" style="2" customWidth="1"/>
    <col min="14859" max="14859" width="16.6328125" style="2" customWidth="1"/>
    <col min="14860" max="14860" width="12.453125" style="2" customWidth="1"/>
    <col min="14861" max="14861" width="9.54296875" style="2" customWidth="1"/>
    <col min="14862" max="14862" width="15.54296875" style="2" customWidth="1"/>
    <col min="14863" max="15094" width="8.81640625" style="2" customWidth="1"/>
    <col min="15095" max="15095" width="24.6328125" style="2" customWidth="1"/>
    <col min="15096" max="15096" width="6" style="2" bestFit="1" customWidth="1"/>
    <col min="15097" max="15104" width="5.81640625" style="2"/>
    <col min="15105" max="15105" width="12.6328125" style="2" customWidth="1"/>
    <col min="15106" max="15106" width="20.81640625" style="2" customWidth="1"/>
    <col min="15107" max="15108" width="17.1796875" style="2" customWidth="1"/>
    <col min="15109" max="15110" width="25.81640625" style="2" customWidth="1"/>
    <col min="15111" max="15111" width="26.36328125" style="2" customWidth="1"/>
    <col min="15112" max="15112" width="16.453125" style="2" customWidth="1"/>
    <col min="15113" max="15113" width="14.453125" style="2" customWidth="1"/>
    <col min="15114" max="15114" width="9.453125" style="2" customWidth="1"/>
    <col min="15115" max="15115" width="16.6328125" style="2" customWidth="1"/>
    <col min="15116" max="15116" width="12.453125" style="2" customWidth="1"/>
    <col min="15117" max="15117" width="9.54296875" style="2" customWidth="1"/>
    <col min="15118" max="15118" width="15.54296875" style="2" customWidth="1"/>
    <col min="15119" max="15350" width="8.81640625" style="2" customWidth="1"/>
    <col min="15351" max="15351" width="24.6328125" style="2" customWidth="1"/>
    <col min="15352" max="15352" width="6" style="2" bestFit="1" customWidth="1"/>
    <col min="15353" max="15360" width="5.81640625" style="2"/>
    <col min="15361" max="15361" width="12.6328125" style="2" customWidth="1"/>
    <col min="15362" max="15362" width="20.81640625" style="2" customWidth="1"/>
    <col min="15363" max="15364" width="17.1796875" style="2" customWidth="1"/>
    <col min="15365" max="15366" width="25.81640625" style="2" customWidth="1"/>
    <col min="15367" max="15367" width="26.36328125" style="2" customWidth="1"/>
    <col min="15368" max="15368" width="16.453125" style="2" customWidth="1"/>
    <col min="15369" max="15369" width="14.453125" style="2" customWidth="1"/>
    <col min="15370" max="15370" width="9.453125" style="2" customWidth="1"/>
    <col min="15371" max="15371" width="16.6328125" style="2" customWidth="1"/>
    <col min="15372" max="15372" width="12.453125" style="2" customWidth="1"/>
    <col min="15373" max="15373" width="9.54296875" style="2" customWidth="1"/>
    <col min="15374" max="15374" width="15.54296875" style="2" customWidth="1"/>
    <col min="15375" max="15606" width="8.81640625" style="2" customWidth="1"/>
    <col min="15607" max="15607" width="24.6328125" style="2" customWidth="1"/>
    <col min="15608" max="15608" width="6" style="2" bestFit="1" customWidth="1"/>
    <col min="15609" max="15616" width="5.81640625" style="2"/>
    <col min="15617" max="15617" width="12.6328125" style="2" customWidth="1"/>
    <col min="15618" max="15618" width="20.81640625" style="2" customWidth="1"/>
    <col min="15619" max="15620" width="17.1796875" style="2" customWidth="1"/>
    <col min="15621" max="15622" width="25.81640625" style="2" customWidth="1"/>
    <col min="15623" max="15623" width="26.36328125" style="2" customWidth="1"/>
    <col min="15624" max="15624" width="16.453125" style="2" customWidth="1"/>
    <col min="15625" max="15625" width="14.453125" style="2" customWidth="1"/>
    <col min="15626" max="15626" width="9.453125" style="2" customWidth="1"/>
    <col min="15627" max="15627" width="16.6328125" style="2" customWidth="1"/>
    <col min="15628" max="15628" width="12.453125" style="2" customWidth="1"/>
    <col min="15629" max="15629" width="9.54296875" style="2" customWidth="1"/>
    <col min="15630" max="15630" width="15.54296875" style="2" customWidth="1"/>
    <col min="15631" max="15862" width="8.81640625" style="2" customWidth="1"/>
    <col min="15863" max="15863" width="24.6328125" style="2" customWidth="1"/>
    <col min="15864" max="15864" width="6" style="2" bestFit="1" customWidth="1"/>
    <col min="15865" max="15872" width="5.81640625" style="2"/>
    <col min="15873" max="15873" width="12.6328125" style="2" customWidth="1"/>
    <col min="15874" max="15874" width="20.81640625" style="2" customWidth="1"/>
    <col min="15875" max="15876" width="17.1796875" style="2" customWidth="1"/>
    <col min="15877" max="15878" width="25.81640625" style="2" customWidth="1"/>
    <col min="15879" max="15879" width="26.36328125" style="2" customWidth="1"/>
    <col min="15880" max="15880" width="16.453125" style="2" customWidth="1"/>
    <col min="15881" max="15881" width="14.453125" style="2" customWidth="1"/>
    <col min="15882" max="15882" width="9.453125" style="2" customWidth="1"/>
    <col min="15883" max="15883" width="16.6328125" style="2" customWidth="1"/>
    <col min="15884" max="15884" width="12.453125" style="2" customWidth="1"/>
    <col min="15885" max="15885" width="9.54296875" style="2" customWidth="1"/>
    <col min="15886" max="15886" width="15.54296875" style="2" customWidth="1"/>
    <col min="15887" max="16118" width="8.81640625" style="2" customWidth="1"/>
    <col min="16119" max="16119" width="24.6328125" style="2" customWidth="1"/>
    <col min="16120" max="16120" width="6" style="2" bestFit="1" customWidth="1"/>
    <col min="16121" max="16128" width="5.81640625" style="2"/>
    <col min="16129" max="16129" width="12.6328125" style="2" customWidth="1"/>
    <col min="16130" max="16130" width="20.81640625" style="2" customWidth="1"/>
    <col min="16131" max="16132" width="17.1796875" style="2" customWidth="1"/>
    <col min="16133" max="16134" width="25.81640625" style="2" customWidth="1"/>
    <col min="16135" max="16135" width="26.36328125" style="2" customWidth="1"/>
    <col min="16136" max="16136" width="16.453125" style="2" customWidth="1"/>
    <col min="16137" max="16137" width="14.453125" style="2" customWidth="1"/>
    <col min="16138" max="16138" width="9.453125" style="2" customWidth="1"/>
    <col min="16139" max="16139" width="16.6328125" style="2" customWidth="1"/>
    <col min="16140" max="16140" width="12.453125" style="2" customWidth="1"/>
    <col min="16141" max="16141" width="9.54296875" style="2" customWidth="1"/>
    <col min="16142" max="16142" width="15.54296875" style="2" customWidth="1"/>
    <col min="16143" max="16374" width="8.81640625" style="2" customWidth="1"/>
    <col min="16375" max="16375" width="24.6328125" style="2" customWidth="1"/>
    <col min="16376" max="16376" width="6" style="2" bestFit="1" customWidth="1"/>
    <col min="16377" max="16384" width="5.81640625" style="2"/>
  </cols>
  <sheetData>
    <row r="1" spans="1:23" ht="20.25" customHeight="1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</row>
    <row r="2" spans="1:23" ht="20" customHeight="1">
      <c r="A2" s="89" t="s">
        <v>1</v>
      </c>
      <c r="B2" s="89"/>
      <c r="C2" s="89"/>
      <c r="D2" s="89"/>
      <c r="E2" s="89"/>
      <c r="F2" s="3"/>
      <c r="G2" s="4" t="s">
        <v>2</v>
      </c>
      <c r="H2" s="5"/>
      <c r="I2" s="6"/>
    </row>
    <row r="3" spans="1:23" ht="44" customHeight="1">
      <c r="A3" s="89" t="s">
        <v>149</v>
      </c>
      <c r="B3" s="89"/>
      <c r="C3" s="89"/>
      <c r="D3" s="89"/>
      <c r="E3" s="89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88" t="s">
        <v>9</v>
      </c>
      <c r="P3" s="88"/>
      <c r="Q3" s="88"/>
      <c r="R3" s="88"/>
      <c r="S3" s="88"/>
      <c r="T3" s="88"/>
      <c r="U3" s="88"/>
      <c r="V3" s="88"/>
      <c r="W3" s="88"/>
    </row>
    <row r="4" spans="1:23" ht="32.5" customHeight="1">
      <c r="A4" s="89" t="s">
        <v>150</v>
      </c>
      <c r="B4" s="89"/>
      <c r="C4" s="89"/>
      <c r="D4" s="89"/>
      <c r="E4" s="89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20.25" customHeight="1">
      <c r="A5" s="11" t="s">
        <v>13</v>
      </c>
      <c r="B5" s="11"/>
      <c r="C5" s="11"/>
      <c r="D5" s="11"/>
      <c r="E5" s="11"/>
      <c r="F5" s="3"/>
      <c r="G5" s="4" t="s">
        <v>14</v>
      </c>
      <c r="H5" s="41">
        <f>(44/60)*100</f>
        <v>73.333333333333329</v>
      </c>
      <c r="I5" s="6"/>
      <c r="K5" s="13" t="s">
        <v>15</v>
      </c>
      <c r="L5" s="13">
        <v>2</v>
      </c>
      <c r="N5" s="14">
        <v>2</v>
      </c>
      <c r="O5" s="88"/>
      <c r="P5" s="88"/>
      <c r="Q5" s="88"/>
      <c r="R5" s="88"/>
      <c r="S5" s="88"/>
      <c r="T5" s="88"/>
      <c r="U5" s="88"/>
      <c r="V5" s="88"/>
      <c r="W5" s="88"/>
    </row>
    <row r="6" spans="1:23" ht="49" customHeight="1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42">
        <f>(20/60)*100</f>
        <v>33.333333333333329</v>
      </c>
      <c r="I6" s="6"/>
      <c r="K6" s="19" t="s">
        <v>20</v>
      </c>
      <c r="L6" s="19">
        <v>1</v>
      </c>
      <c r="N6" s="20">
        <v>1</v>
      </c>
      <c r="O6" s="88"/>
      <c r="P6" s="88"/>
      <c r="Q6" s="88"/>
      <c r="R6" s="88"/>
      <c r="S6" s="88"/>
      <c r="T6" s="88"/>
      <c r="U6" s="88"/>
      <c r="V6" s="88"/>
      <c r="W6" s="88"/>
    </row>
    <row r="7" spans="1:23" ht="42.75" customHeight="1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53.333333333333329</v>
      </c>
      <c r="I7" s="26">
        <v>0.6</v>
      </c>
      <c r="K7" s="27" t="s">
        <v>24</v>
      </c>
      <c r="L7" s="27">
        <v>0</v>
      </c>
      <c r="N7" s="28"/>
      <c r="O7" s="88"/>
      <c r="P7" s="88"/>
      <c r="Q7" s="88"/>
      <c r="R7" s="88"/>
      <c r="S7" s="88"/>
      <c r="T7" s="88"/>
      <c r="U7" s="88"/>
      <c r="V7" s="88"/>
      <c r="W7" s="88"/>
    </row>
    <row r="8" spans="1:23" ht="25" customHeight="1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23" ht="25" customHeight="1">
      <c r="B9" s="21" t="s">
        <v>30</v>
      </c>
      <c r="C9" s="23" t="s">
        <v>60</v>
      </c>
      <c r="D9" s="23"/>
      <c r="E9" s="23" t="s">
        <v>60</v>
      </c>
      <c r="F9" s="29"/>
      <c r="H9" s="30"/>
      <c r="I9" s="30"/>
    </row>
    <row r="10" spans="1:23" ht="25" customHeight="1">
      <c r="B10" s="21" t="s">
        <v>32</v>
      </c>
      <c r="C10" s="23">
        <v>25</v>
      </c>
      <c r="D10" s="31">
        <f>(0.55*25)</f>
        <v>13.750000000000002</v>
      </c>
      <c r="E10" s="32">
        <v>75</v>
      </c>
      <c r="F10" s="33">
        <f>0.55*75</f>
        <v>41.25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  <c r="U10" s="36" t="s">
        <v>46</v>
      </c>
      <c r="V10" s="36" t="s">
        <v>47</v>
      </c>
    </row>
    <row r="11" spans="1:23" ht="25" customHeight="1">
      <c r="A11" s="15">
        <v>1</v>
      </c>
      <c r="B11" s="37" t="s">
        <v>65</v>
      </c>
      <c r="C11" s="38">
        <v>15</v>
      </c>
      <c r="D11" s="38">
        <f>COUNTIF(C11:C82,"&gt;="&amp;D10)</f>
        <v>44</v>
      </c>
      <c r="E11" s="65">
        <v>35</v>
      </c>
      <c r="F11" s="39">
        <f>COUNTIF(E11:E82,"&gt;="&amp;F10)</f>
        <v>20</v>
      </c>
      <c r="G11" s="40" t="s">
        <v>48</v>
      </c>
      <c r="H11" s="4">
        <v>3</v>
      </c>
      <c r="I11" s="4"/>
      <c r="J11" s="6"/>
      <c r="K11" s="6"/>
      <c r="L11" s="4">
        <v>1</v>
      </c>
      <c r="M11" s="4">
        <v>1</v>
      </c>
      <c r="N11" s="6"/>
      <c r="O11" s="6"/>
      <c r="P11" s="6"/>
      <c r="Q11" s="5"/>
      <c r="R11" s="4"/>
      <c r="S11" s="6"/>
      <c r="T11" s="4">
        <v>3</v>
      </c>
      <c r="U11" s="6"/>
      <c r="V11" s="4">
        <v>1</v>
      </c>
    </row>
    <row r="12" spans="1:23" ht="25" customHeight="1">
      <c r="A12" s="15">
        <v>2</v>
      </c>
      <c r="B12" s="37" t="s">
        <v>66</v>
      </c>
      <c r="C12" s="38">
        <v>22</v>
      </c>
      <c r="D12" s="41">
        <f>(44/60)*100</f>
        <v>73.333333333333329</v>
      </c>
      <c r="E12" s="65">
        <v>49</v>
      </c>
      <c r="F12" s="42">
        <f>(20/60)*100</f>
        <v>33.333333333333329</v>
      </c>
      <c r="G12" s="40" t="s">
        <v>49</v>
      </c>
      <c r="H12" s="43">
        <v>2</v>
      </c>
      <c r="I12" s="43"/>
      <c r="J12" s="6"/>
      <c r="K12" s="6"/>
      <c r="L12" s="43">
        <v>2</v>
      </c>
      <c r="M12" s="43">
        <v>1</v>
      </c>
      <c r="N12" s="6"/>
      <c r="O12" s="6"/>
      <c r="P12" s="6"/>
      <c r="Q12" s="5"/>
      <c r="R12" s="43"/>
      <c r="S12" s="6"/>
      <c r="T12" s="43">
        <v>2</v>
      </c>
      <c r="U12" s="6"/>
      <c r="V12" s="43">
        <v>1</v>
      </c>
    </row>
    <row r="13" spans="1:23" ht="25" customHeight="1">
      <c r="A13" s="15">
        <v>3</v>
      </c>
      <c r="B13" s="37" t="s">
        <v>67</v>
      </c>
      <c r="C13" s="38">
        <v>22</v>
      </c>
      <c r="D13" s="38"/>
      <c r="E13" s="65">
        <v>38</v>
      </c>
      <c r="F13" s="44"/>
      <c r="G13" s="40" t="s">
        <v>50</v>
      </c>
      <c r="H13" s="43">
        <v>2</v>
      </c>
      <c r="I13" s="43"/>
      <c r="J13" s="6"/>
      <c r="K13" s="6"/>
      <c r="L13" s="43">
        <v>1</v>
      </c>
      <c r="M13" s="43">
        <v>2</v>
      </c>
      <c r="N13" s="6"/>
      <c r="O13" s="6"/>
      <c r="P13" s="6"/>
      <c r="Q13" s="5"/>
      <c r="R13" s="43"/>
      <c r="S13" s="6"/>
      <c r="T13" s="43">
        <v>3</v>
      </c>
      <c r="U13" s="6"/>
      <c r="V13" s="43">
        <v>2</v>
      </c>
    </row>
    <row r="14" spans="1:23" ht="35.5" customHeight="1">
      <c r="A14" s="15">
        <v>4</v>
      </c>
      <c r="B14" s="37" t="s">
        <v>68</v>
      </c>
      <c r="C14" s="38">
        <v>20</v>
      </c>
      <c r="D14" s="38"/>
      <c r="E14" s="65">
        <v>34</v>
      </c>
      <c r="F14" s="44"/>
      <c r="G14" s="40" t="s">
        <v>51</v>
      </c>
      <c r="H14" s="43">
        <v>2</v>
      </c>
      <c r="I14" s="43"/>
      <c r="J14" s="6"/>
      <c r="K14" s="6"/>
      <c r="L14" s="43">
        <v>2</v>
      </c>
      <c r="M14" s="43">
        <v>2</v>
      </c>
      <c r="N14" s="6"/>
      <c r="O14" s="6"/>
      <c r="P14" s="6"/>
      <c r="Q14" s="5"/>
      <c r="R14" s="43"/>
      <c r="S14" s="6"/>
      <c r="T14" s="43">
        <v>2</v>
      </c>
      <c r="U14" s="6"/>
      <c r="V14" s="43">
        <v>2</v>
      </c>
    </row>
    <row r="15" spans="1:23" ht="38" customHeight="1">
      <c r="A15" s="15">
        <v>5</v>
      </c>
      <c r="B15" s="37" t="s">
        <v>69</v>
      </c>
      <c r="C15" s="38">
        <v>18</v>
      </c>
      <c r="D15" s="38"/>
      <c r="E15" s="65">
        <v>43</v>
      </c>
      <c r="F15" s="44"/>
      <c r="G15" s="40" t="s">
        <v>52</v>
      </c>
      <c r="H15" s="43">
        <v>2</v>
      </c>
      <c r="I15" s="43"/>
      <c r="J15" s="6"/>
      <c r="K15" s="6"/>
      <c r="L15" s="43">
        <v>2</v>
      </c>
      <c r="M15" s="43">
        <v>2</v>
      </c>
      <c r="N15" s="6"/>
      <c r="O15" s="6"/>
      <c r="P15" s="6"/>
      <c r="Q15" s="5"/>
      <c r="R15" s="43"/>
      <c r="S15" s="6"/>
      <c r="T15" s="43">
        <v>3</v>
      </c>
      <c r="U15" s="6"/>
      <c r="V15" s="43">
        <v>2</v>
      </c>
    </row>
    <row r="16" spans="1:23" ht="25" customHeight="1">
      <c r="A16" s="15">
        <v>6</v>
      </c>
      <c r="B16" s="37" t="s">
        <v>70</v>
      </c>
      <c r="C16" s="38">
        <v>18</v>
      </c>
      <c r="D16" s="38"/>
      <c r="E16" s="65">
        <v>48</v>
      </c>
      <c r="F16" s="44"/>
      <c r="G16" s="45" t="s">
        <v>53</v>
      </c>
      <c r="H16" s="46">
        <f>AVERAGE(H11:H15)</f>
        <v>2.2000000000000002</v>
      </c>
      <c r="I16" s="46"/>
      <c r="J16" s="46"/>
      <c r="K16" s="46"/>
      <c r="L16" s="46">
        <f t="shared" ref="L16:V16" si="0">AVERAGE(L11:L15)</f>
        <v>1.6</v>
      </c>
      <c r="M16" s="46">
        <f t="shared" si="0"/>
        <v>1.6</v>
      </c>
      <c r="N16" s="46"/>
      <c r="O16" s="46"/>
      <c r="P16" s="46"/>
      <c r="Q16" s="46"/>
      <c r="R16" s="46"/>
      <c r="S16" s="46"/>
      <c r="T16" s="46">
        <f t="shared" si="0"/>
        <v>2.6</v>
      </c>
      <c r="U16" s="46"/>
      <c r="V16" s="46">
        <f t="shared" si="0"/>
        <v>1.6</v>
      </c>
    </row>
    <row r="17" spans="1:22" ht="41" customHeight="1">
      <c r="A17" s="15">
        <v>7</v>
      </c>
      <c r="B17" s="37" t="s">
        <v>71</v>
      </c>
      <c r="C17" s="38">
        <v>13</v>
      </c>
      <c r="D17" s="38"/>
      <c r="E17" s="65">
        <v>22</v>
      </c>
      <c r="F17" s="38"/>
      <c r="G17" s="47" t="s">
        <v>54</v>
      </c>
      <c r="H17" s="48">
        <f>(53.33*H16)/100</f>
        <v>1.17326</v>
      </c>
      <c r="I17" s="48"/>
      <c r="J17" s="48"/>
      <c r="K17" s="48"/>
      <c r="L17" s="48">
        <f t="shared" ref="L17:V17" si="1">(53.33*L16)/100</f>
        <v>0.85328000000000004</v>
      </c>
      <c r="M17" s="48">
        <f t="shared" si="1"/>
        <v>0.85328000000000004</v>
      </c>
      <c r="N17" s="48"/>
      <c r="O17" s="48"/>
      <c r="P17" s="48"/>
      <c r="Q17" s="48"/>
      <c r="R17" s="48"/>
      <c r="S17" s="48"/>
      <c r="T17" s="48">
        <f t="shared" si="1"/>
        <v>1.3865799999999999</v>
      </c>
      <c r="U17" s="48"/>
      <c r="V17" s="48">
        <f t="shared" si="1"/>
        <v>0.85328000000000004</v>
      </c>
    </row>
    <row r="18" spans="1:22" ht="25" customHeight="1">
      <c r="A18" s="15">
        <v>8</v>
      </c>
      <c r="B18" s="37" t="s">
        <v>72</v>
      </c>
      <c r="C18" s="38">
        <v>13</v>
      </c>
      <c r="D18" s="38"/>
      <c r="E18" s="65">
        <v>26</v>
      </c>
      <c r="F18" s="49"/>
    </row>
    <row r="19" spans="1:22" ht="25" customHeight="1">
      <c r="A19" s="15">
        <v>9</v>
      </c>
      <c r="B19" s="37" t="s">
        <v>73</v>
      </c>
      <c r="C19" s="38">
        <v>13</v>
      </c>
      <c r="D19" s="38"/>
      <c r="E19" s="65">
        <v>30</v>
      </c>
      <c r="F19" s="49"/>
    </row>
    <row r="20" spans="1:22" ht="25" customHeight="1">
      <c r="A20" s="15">
        <v>10</v>
      </c>
      <c r="B20" s="37" t="s">
        <v>74</v>
      </c>
      <c r="C20" s="38">
        <v>16</v>
      </c>
      <c r="D20" s="38"/>
      <c r="E20" s="65">
        <v>38</v>
      </c>
      <c r="F20" s="49"/>
      <c r="J20" s="30"/>
      <c r="K20" s="30"/>
    </row>
    <row r="21" spans="1:22" ht="31.5" customHeight="1">
      <c r="A21" s="15">
        <v>11</v>
      </c>
      <c r="B21" s="37" t="s">
        <v>75</v>
      </c>
      <c r="C21" s="38">
        <v>18</v>
      </c>
      <c r="D21" s="38"/>
      <c r="E21" s="65">
        <v>42</v>
      </c>
      <c r="F21" s="49"/>
      <c r="H21" s="51"/>
      <c r="I21" s="90"/>
      <c r="J21" s="90"/>
      <c r="M21" s="30"/>
      <c r="N21" s="30"/>
      <c r="O21" s="30"/>
      <c r="P21" s="30"/>
      <c r="Q21" s="30"/>
    </row>
    <row r="22" spans="1:22" ht="25" customHeight="1">
      <c r="A22" s="15">
        <v>12</v>
      </c>
      <c r="B22" s="37" t="s">
        <v>76</v>
      </c>
      <c r="C22" s="38">
        <v>13</v>
      </c>
      <c r="D22" s="38"/>
      <c r="E22" s="65">
        <v>24</v>
      </c>
      <c r="F22" s="49"/>
      <c r="H22" s="52"/>
      <c r="I22" s="53"/>
      <c r="J22" s="53"/>
      <c r="M22" s="30"/>
      <c r="N22" s="30"/>
      <c r="O22" s="30"/>
      <c r="P22" s="30"/>
      <c r="Q22" s="30"/>
    </row>
    <row r="23" spans="1:22" ht="25" customHeight="1">
      <c r="A23" s="15">
        <v>13</v>
      </c>
      <c r="B23" s="37" t="s">
        <v>77</v>
      </c>
      <c r="C23" s="38">
        <v>22</v>
      </c>
      <c r="D23" s="38"/>
      <c r="E23" s="65">
        <v>47</v>
      </c>
      <c r="F23" s="49"/>
      <c r="H23" s="15"/>
      <c r="N23" s="30"/>
      <c r="O23" s="30"/>
      <c r="P23" s="30"/>
      <c r="Q23" s="30"/>
      <c r="R23" s="30"/>
    </row>
    <row r="24" spans="1:22" ht="25" customHeight="1">
      <c r="A24" s="15">
        <v>14</v>
      </c>
      <c r="B24" s="37" t="s">
        <v>78</v>
      </c>
      <c r="C24" s="38">
        <v>13</v>
      </c>
      <c r="D24" s="38"/>
      <c r="E24" s="65">
        <v>15</v>
      </c>
      <c r="F24" s="49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</row>
    <row r="25" spans="1:22" ht="25" customHeight="1">
      <c r="A25" s="15">
        <v>15</v>
      </c>
      <c r="B25" s="37" t="s">
        <v>79</v>
      </c>
      <c r="C25" s="54">
        <v>22</v>
      </c>
      <c r="D25" s="54"/>
      <c r="E25" s="65">
        <v>47</v>
      </c>
      <c r="F25" s="55"/>
      <c r="G25" s="56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</row>
    <row r="26" spans="1:22" ht="25" customHeight="1">
      <c r="A26" s="15">
        <v>16</v>
      </c>
      <c r="B26" s="37" t="s">
        <v>80</v>
      </c>
      <c r="C26" s="38">
        <v>18</v>
      </c>
      <c r="D26" s="38"/>
      <c r="E26" s="65">
        <v>31</v>
      </c>
      <c r="F26" s="49"/>
      <c r="G26" s="56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</row>
    <row r="27" spans="1:22" ht="25" customHeight="1">
      <c r="A27" s="15">
        <v>17</v>
      </c>
      <c r="B27" s="37" t="s">
        <v>81</v>
      </c>
      <c r="C27" s="38">
        <v>23</v>
      </c>
      <c r="D27" s="38"/>
      <c r="E27" s="65">
        <v>57</v>
      </c>
      <c r="F27" s="49"/>
      <c r="G27" s="56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</row>
    <row r="28" spans="1:22" ht="25" customHeight="1">
      <c r="A28" s="15">
        <v>18</v>
      </c>
      <c r="B28" s="37" t="s">
        <v>82</v>
      </c>
      <c r="C28" s="38">
        <v>21</v>
      </c>
      <c r="D28" s="38"/>
      <c r="E28" s="65">
        <v>44</v>
      </c>
      <c r="F28" s="49"/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</row>
    <row r="29" spans="1:22" ht="25" customHeight="1">
      <c r="A29" s="15">
        <v>19</v>
      </c>
      <c r="B29" s="37" t="s">
        <v>83</v>
      </c>
      <c r="C29" s="38">
        <v>18</v>
      </c>
      <c r="D29" s="38"/>
      <c r="E29" s="65">
        <v>42</v>
      </c>
      <c r="F29" s="49"/>
      <c r="G29" s="56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</row>
    <row r="30" spans="1:22" ht="25" customHeight="1">
      <c r="A30" s="15">
        <v>20</v>
      </c>
      <c r="B30" s="37" t="s">
        <v>84</v>
      </c>
      <c r="C30" s="38">
        <v>23</v>
      </c>
      <c r="D30" s="38"/>
      <c r="E30" s="65">
        <v>52</v>
      </c>
      <c r="F30" s="49"/>
      <c r="G30" s="56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</row>
    <row r="31" spans="1:22" ht="25" customHeight="1">
      <c r="A31" s="15">
        <v>21</v>
      </c>
      <c r="B31" s="37" t="s">
        <v>85</v>
      </c>
      <c r="C31" s="38">
        <v>20</v>
      </c>
      <c r="D31" s="38"/>
      <c r="E31" s="65">
        <v>32</v>
      </c>
      <c r="F31" s="49"/>
      <c r="G31" s="56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</row>
    <row r="32" spans="1:22" ht="25" customHeight="1">
      <c r="A32" s="15">
        <v>22</v>
      </c>
      <c r="B32" s="37" t="s">
        <v>86</v>
      </c>
      <c r="C32" s="38">
        <v>13</v>
      </c>
      <c r="D32" s="38"/>
      <c r="E32" s="65">
        <v>17</v>
      </c>
      <c r="F32" s="49"/>
      <c r="G32" s="56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</row>
    <row r="33" spans="1:23" ht="25" customHeight="1">
      <c r="A33" s="15">
        <v>23</v>
      </c>
      <c r="B33" s="37" t="s">
        <v>87</v>
      </c>
      <c r="C33" s="38">
        <v>17</v>
      </c>
      <c r="D33" s="38"/>
      <c r="E33" s="65">
        <v>35</v>
      </c>
      <c r="F33" s="49"/>
      <c r="G33" s="5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</row>
    <row r="34" spans="1:23" ht="25" customHeight="1">
      <c r="A34" s="15">
        <v>24</v>
      </c>
      <c r="B34" s="37" t="s">
        <v>88</v>
      </c>
      <c r="C34" s="38">
        <v>20</v>
      </c>
      <c r="D34" s="38"/>
      <c r="E34" s="65">
        <v>50</v>
      </c>
      <c r="F34" s="49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 ht="25" customHeight="1">
      <c r="A35" s="15">
        <v>25</v>
      </c>
      <c r="B35" s="37" t="s">
        <v>89</v>
      </c>
      <c r="C35" s="38">
        <v>21</v>
      </c>
      <c r="D35" s="38"/>
      <c r="E35" s="65">
        <v>34</v>
      </c>
      <c r="F35" s="49"/>
      <c r="G35" s="50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</row>
    <row r="36" spans="1:23" ht="25" customHeight="1">
      <c r="A36" s="15">
        <v>26</v>
      </c>
      <c r="B36" s="37" t="s">
        <v>90</v>
      </c>
      <c r="C36" s="38">
        <v>13</v>
      </c>
      <c r="D36" s="38"/>
      <c r="E36" s="65">
        <v>16</v>
      </c>
      <c r="F36" s="49"/>
    </row>
    <row r="37" spans="1:23" ht="25" customHeight="1">
      <c r="A37" s="15">
        <v>27</v>
      </c>
      <c r="B37" s="37" t="s">
        <v>91</v>
      </c>
      <c r="C37" s="38">
        <v>13</v>
      </c>
      <c r="D37" s="38"/>
      <c r="E37" s="65">
        <v>24</v>
      </c>
      <c r="F37" s="49"/>
    </row>
    <row r="38" spans="1:23" ht="25" customHeight="1">
      <c r="A38" s="15">
        <v>28</v>
      </c>
      <c r="B38" s="37" t="s">
        <v>92</v>
      </c>
      <c r="C38" s="38">
        <v>13</v>
      </c>
      <c r="D38" s="38"/>
      <c r="E38" s="65">
        <v>26</v>
      </c>
      <c r="F38" s="49"/>
      <c r="G38" s="5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</row>
    <row r="39" spans="1:23" ht="25" customHeight="1">
      <c r="A39" s="15">
        <v>29</v>
      </c>
      <c r="B39" s="37" t="s">
        <v>93</v>
      </c>
      <c r="C39" s="38">
        <v>13</v>
      </c>
      <c r="D39" s="38"/>
      <c r="E39" s="65">
        <v>27</v>
      </c>
      <c r="F39" s="49"/>
      <c r="G39" s="56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</row>
    <row r="40" spans="1:23" ht="25" customHeight="1">
      <c r="A40" s="15">
        <v>30</v>
      </c>
      <c r="B40" s="37" t="s">
        <v>94</v>
      </c>
      <c r="C40" s="38">
        <v>14</v>
      </c>
      <c r="D40" s="38"/>
      <c r="E40" s="65">
        <v>34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</row>
    <row r="41" spans="1:23" ht="25" customHeight="1">
      <c r="A41" s="15">
        <v>31</v>
      </c>
      <c r="B41" s="37" t="s">
        <v>95</v>
      </c>
      <c r="C41" s="38">
        <v>22</v>
      </c>
      <c r="D41" s="38"/>
      <c r="E41" s="65">
        <v>35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</row>
    <row r="42" spans="1:23" ht="25" customHeight="1">
      <c r="A42" s="15">
        <v>32</v>
      </c>
      <c r="B42" s="37" t="s">
        <v>96</v>
      </c>
      <c r="C42" s="38">
        <v>15</v>
      </c>
      <c r="D42" s="38"/>
      <c r="E42" s="65">
        <v>34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</row>
    <row r="43" spans="1:23" ht="25" customHeight="1">
      <c r="A43" s="15">
        <v>33</v>
      </c>
      <c r="B43" s="37" t="s">
        <v>97</v>
      </c>
      <c r="C43" s="38">
        <v>16</v>
      </c>
      <c r="D43" s="38"/>
      <c r="E43" s="65">
        <v>32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</row>
    <row r="44" spans="1:23" ht="25" customHeight="1">
      <c r="A44" s="15">
        <v>34</v>
      </c>
      <c r="B44" s="37" t="s">
        <v>98</v>
      </c>
      <c r="C44" s="38">
        <v>13</v>
      </c>
      <c r="D44" s="38"/>
      <c r="E44" s="65">
        <v>19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</row>
    <row r="45" spans="1:23" ht="25" customHeight="1">
      <c r="A45" s="15">
        <v>35</v>
      </c>
      <c r="B45" s="37" t="s">
        <v>99</v>
      </c>
      <c r="C45" s="38">
        <v>13</v>
      </c>
      <c r="D45" s="38"/>
      <c r="E45" s="65">
        <v>33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</row>
    <row r="46" spans="1:23" ht="25" customHeight="1">
      <c r="A46" s="15">
        <v>36</v>
      </c>
      <c r="B46" s="37" t="s">
        <v>100</v>
      </c>
      <c r="C46" s="38">
        <v>18</v>
      </c>
      <c r="D46" s="38"/>
      <c r="E46" s="65">
        <v>34</v>
      </c>
      <c r="F46" s="49"/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</row>
    <row r="47" spans="1:23" ht="25" customHeight="1">
      <c r="A47" s="15">
        <v>37</v>
      </c>
      <c r="B47" s="37" t="s">
        <v>101</v>
      </c>
      <c r="C47" s="38">
        <v>14</v>
      </c>
      <c r="D47" s="38"/>
      <c r="E47" s="65">
        <v>36</v>
      </c>
      <c r="F47" s="49"/>
      <c r="G47" s="5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</row>
    <row r="48" spans="1:23" ht="25" customHeight="1">
      <c r="A48" s="15">
        <v>38</v>
      </c>
      <c r="B48" s="37" t="s">
        <v>102</v>
      </c>
      <c r="C48" s="38">
        <v>18</v>
      </c>
      <c r="D48" s="38"/>
      <c r="E48" s="65">
        <v>43</v>
      </c>
      <c r="F48" s="49"/>
      <c r="G48" s="5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</row>
    <row r="49" spans="1:22" ht="25" customHeight="1">
      <c r="A49" s="15">
        <v>39</v>
      </c>
      <c r="B49" s="37" t="s">
        <v>103</v>
      </c>
      <c r="C49" s="38">
        <v>15</v>
      </c>
      <c r="D49" s="38"/>
      <c r="E49" s="65">
        <v>36</v>
      </c>
      <c r="F49" s="49"/>
      <c r="G49" s="50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</row>
    <row r="50" spans="1:22" ht="25" customHeight="1">
      <c r="A50" s="15">
        <v>40</v>
      </c>
      <c r="B50" s="37" t="s">
        <v>104</v>
      </c>
      <c r="C50" s="38">
        <v>13</v>
      </c>
      <c r="D50" s="38"/>
      <c r="E50" s="65">
        <v>17</v>
      </c>
      <c r="F50" s="49"/>
    </row>
    <row r="51" spans="1:22" ht="25" customHeight="1">
      <c r="A51" s="15">
        <v>41</v>
      </c>
      <c r="B51" s="37" t="s">
        <v>105</v>
      </c>
      <c r="C51" s="38">
        <v>13</v>
      </c>
      <c r="D51" s="38"/>
      <c r="E51" s="65">
        <v>18</v>
      </c>
      <c r="F51" s="49"/>
    </row>
    <row r="52" spans="1:22" ht="25" customHeight="1">
      <c r="A52" s="15">
        <v>42</v>
      </c>
      <c r="B52" s="37" t="s">
        <v>106</v>
      </c>
      <c r="C52" s="54">
        <v>13</v>
      </c>
      <c r="D52" s="54"/>
      <c r="E52" s="65">
        <v>19</v>
      </c>
      <c r="F52" s="55"/>
      <c r="G52" s="5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</row>
    <row r="53" spans="1:22" ht="25" customHeight="1">
      <c r="A53" s="15">
        <v>43</v>
      </c>
      <c r="B53" s="37" t="s">
        <v>107</v>
      </c>
      <c r="C53" s="54">
        <v>20</v>
      </c>
      <c r="D53" s="54"/>
      <c r="E53" s="65">
        <v>44</v>
      </c>
      <c r="F53" s="55"/>
      <c r="G53" s="5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</row>
    <row r="54" spans="1:22" ht="25" customHeight="1">
      <c r="A54" s="15">
        <v>44</v>
      </c>
      <c r="B54" s="37" t="s">
        <v>108</v>
      </c>
      <c r="C54" s="38">
        <v>22</v>
      </c>
      <c r="D54" s="38"/>
      <c r="E54" s="65">
        <v>46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</row>
    <row r="55" spans="1:22" ht="25" customHeight="1">
      <c r="A55" s="15">
        <v>45</v>
      </c>
      <c r="B55" s="37" t="s">
        <v>109</v>
      </c>
      <c r="C55" s="38">
        <v>15</v>
      </c>
      <c r="D55" s="38"/>
      <c r="E55" s="65">
        <v>24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</row>
    <row r="56" spans="1:22" ht="25" customHeight="1">
      <c r="A56" s="15">
        <v>46</v>
      </c>
      <c r="B56" s="37" t="s">
        <v>110</v>
      </c>
      <c r="C56" s="38">
        <v>22</v>
      </c>
      <c r="D56" s="38"/>
      <c r="E56" s="65">
        <v>46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</row>
    <row r="57" spans="1:22" ht="25" customHeight="1">
      <c r="A57" s="15">
        <v>47</v>
      </c>
      <c r="B57" s="37" t="s">
        <v>111</v>
      </c>
      <c r="C57" s="38">
        <v>16</v>
      </c>
      <c r="D57" s="38"/>
      <c r="E57" s="65">
        <v>44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</row>
    <row r="58" spans="1:22" ht="25" customHeight="1">
      <c r="A58" s="15">
        <v>48</v>
      </c>
      <c r="B58" s="37" t="s">
        <v>112</v>
      </c>
      <c r="C58" s="38">
        <v>20</v>
      </c>
      <c r="D58" s="38"/>
      <c r="E58" s="65">
        <v>35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</row>
    <row r="59" spans="1:22" ht="25" customHeight="1">
      <c r="A59" s="15">
        <v>49</v>
      </c>
      <c r="B59" s="37" t="s">
        <v>113</v>
      </c>
      <c r="C59" s="38">
        <v>20</v>
      </c>
      <c r="D59" s="38"/>
      <c r="E59" s="65">
        <v>56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</row>
    <row r="60" spans="1:22" ht="25" customHeight="1">
      <c r="A60" s="15">
        <v>50</v>
      </c>
      <c r="B60" s="37" t="s">
        <v>114</v>
      </c>
      <c r="C60" s="38">
        <v>13</v>
      </c>
      <c r="D60" s="38"/>
      <c r="E60" s="65">
        <v>9</v>
      </c>
      <c r="F60" s="49"/>
      <c r="G60" s="5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</row>
    <row r="61" spans="1:22" ht="25" customHeight="1">
      <c r="A61" s="15">
        <v>51</v>
      </c>
      <c r="B61" s="37" t="s">
        <v>115</v>
      </c>
      <c r="C61" s="38">
        <v>18</v>
      </c>
      <c r="D61" s="38"/>
      <c r="E61" s="65">
        <v>18</v>
      </c>
      <c r="F61" s="49"/>
      <c r="G61" s="56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</row>
    <row r="62" spans="1:22" ht="25" customHeight="1">
      <c r="A62" s="15">
        <v>52</v>
      </c>
      <c r="B62" s="37" t="s">
        <v>116</v>
      </c>
      <c r="C62" s="38">
        <v>20</v>
      </c>
      <c r="D62" s="38"/>
      <c r="E62" s="65">
        <v>41</v>
      </c>
      <c r="F62" s="49"/>
      <c r="G62" s="5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</row>
    <row r="63" spans="1:22" ht="25" customHeight="1">
      <c r="A63" s="15">
        <v>53</v>
      </c>
      <c r="B63" s="37" t="s">
        <v>117</v>
      </c>
      <c r="C63" s="38">
        <v>24</v>
      </c>
      <c r="D63" s="38"/>
      <c r="E63" s="65">
        <v>61</v>
      </c>
      <c r="F63" s="49"/>
    </row>
    <row r="64" spans="1:22" ht="25" customHeight="1">
      <c r="A64" s="15">
        <v>54</v>
      </c>
      <c r="B64" s="37" t="s">
        <v>118</v>
      </c>
      <c r="C64" s="38">
        <v>15</v>
      </c>
      <c r="D64" s="38"/>
      <c r="E64" s="65">
        <v>23</v>
      </c>
      <c r="F64" s="49"/>
    </row>
    <row r="65" spans="1:9" ht="25" customHeight="1">
      <c r="A65" s="15">
        <v>55</v>
      </c>
      <c r="B65" s="37" t="s">
        <v>119</v>
      </c>
      <c r="C65" s="38">
        <v>15</v>
      </c>
      <c r="D65" s="38"/>
      <c r="E65" s="65">
        <v>31</v>
      </c>
      <c r="F65" s="49"/>
    </row>
    <row r="66" spans="1:9" ht="25" customHeight="1">
      <c r="A66" s="15">
        <v>56</v>
      </c>
      <c r="B66" s="37" t="s">
        <v>120</v>
      </c>
      <c r="C66" s="38">
        <v>15</v>
      </c>
      <c r="D66" s="38"/>
      <c r="E66" s="65">
        <v>33</v>
      </c>
      <c r="F66" s="49"/>
    </row>
    <row r="67" spans="1:9" ht="25" customHeight="1">
      <c r="A67" s="15">
        <v>57</v>
      </c>
      <c r="B67" s="37" t="s">
        <v>121</v>
      </c>
      <c r="C67" s="38">
        <v>22</v>
      </c>
      <c r="D67" s="38"/>
      <c r="E67" s="65">
        <v>40</v>
      </c>
      <c r="F67" s="49"/>
    </row>
    <row r="68" spans="1:9" ht="25" customHeight="1">
      <c r="A68" s="15">
        <v>58</v>
      </c>
      <c r="B68" s="37" t="s">
        <v>122</v>
      </c>
      <c r="C68" s="38">
        <v>15</v>
      </c>
      <c r="D68" s="38"/>
      <c r="E68" s="65">
        <v>35</v>
      </c>
      <c r="F68" s="49"/>
    </row>
    <row r="69" spans="1:9" ht="25" customHeight="1">
      <c r="A69" s="15">
        <v>59</v>
      </c>
      <c r="B69" s="37" t="s">
        <v>123</v>
      </c>
      <c r="C69" s="38">
        <v>23</v>
      </c>
      <c r="D69" s="38"/>
      <c r="E69" s="65">
        <v>50</v>
      </c>
      <c r="F69" s="49"/>
    </row>
    <row r="70" spans="1:9" ht="25" customHeight="1">
      <c r="A70" s="15">
        <v>60</v>
      </c>
      <c r="B70" s="37" t="s">
        <v>124</v>
      </c>
      <c r="C70" s="38">
        <v>18</v>
      </c>
      <c r="D70" s="38"/>
      <c r="E70" s="65">
        <v>42</v>
      </c>
      <c r="F70" s="49"/>
    </row>
    <row r="71" spans="1:9" ht="25" customHeight="1">
      <c r="B71" s="37"/>
      <c r="C71" s="38"/>
      <c r="D71" s="38"/>
      <c r="E71" s="38"/>
      <c r="F71" s="49"/>
    </row>
    <row r="72" spans="1:9" ht="25" customHeight="1">
      <c r="B72" s="37"/>
      <c r="C72" s="38"/>
      <c r="D72" s="38"/>
      <c r="E72" s="38"/>
      <c r="F72" s="49"/>
    </row>
    <row r="73" spans="1:9" ht="25" customHeight="1">
      <c r="B73" s="37"/>
      <c r="C73" s="38"/>
      <c r="D73" s="38"/>
      <c r="E73" s="38"/>
      <c r="F73" s="49"/>
    </row>
    <row r="74" spans="1:9" ht="25" customHeight="1">
      <c r="B74" s="37"/>
      <c r="C74" s="38"/>
      <c r="D74" s="38"/>
      <c r="E74" s="38"/>
      <c r="F74" s="49"/>
    </row>
    <row r="75" spans="1:9" ht="25" customHeight="1">
      <c r="B75" s="37"/>
      <c r="C75" s="38"/>
      <c r="D75" s="38"/>
      <c r="E75" s="38"/>
      <c r="F75" s="49"/>
    </row>
    <row r="76" spans="1:9" ht="25" customHeight="1">
      <c r="B76" s="37"/>
      <c r="C76" s="38"/>
      <c r="D76" s="38"/>
      <c r="E76" s="38"/>
      <c r="F76" s="49"/>
    </row>
    <row r="77" spans="1:9" ht="25" customHeight="1">
      <c r="B77" s="37"/>
      <c r="C77" s="38"/>
      <c r="D77" s="38"/>
      <c r="E77" s="38"/>
      <c r="F77" s="49"/>
    </row>
    <row r="78" spans="1:9" ht="25" customHeight="1">
      <c r="B78" s="37"/>
      <c r="C78" s="38"/>
      <c r="D78" s="38"/>
      <c r="E78" s="38"/>
      <c r="F78" s="49"/>
    </row>
    <row r="79" spans="1:9" ht="25" customHeight="1">
      <c r="B79" s="37"/>
      <c r="C79" s="38"/>
      <c r="D79" s="38"/>
      <c r="E79" s="38"/>
      <c r="F79" s="49"/>
      <c r="G79" s="58"/>
    </row>
    <row r="80" spans="1:9" ht="25" customHeight="1">
      <c r="B80" s="37"/>
      <c r="C80" s="54"/>
      <c r="D80" s="54"/>
      <c r="E80" s="54"/>
      <c r="F80" s="55"/>
      <c r="G80" s="58"/>
      <c r="H80"/>
      <c r="I80"/>
    </row>
    <row r="81" spans="1:23" ht="25" customHeight="1">
      <c r="B81" s="37"/>
      <c r="C81" s="54"/>
      <c r="D81" s="54"/>
      <c r="E81" s="54"/>
      <c r="F81" s="55"/>
      <c r="G81" s="58"/>
      <c r="H81"/>
      <c r="I81"/>
    </row>
    <row r="82" spans="1:23" ht="25" customHeight="1">
      <c r="B82" s="37"/>
      <c r="C82" s="38"/>
      <c r="D82" s="38"/>
      <c r="E82" s="38"/>
      <c r="F82" s="49"/>
      <c r="G82" s="58"/>
      <c r="H82"/>
      <c r="I82"/>
    </row>
    <row r="83" spans="1:23">
      <c r="A83" s="58"/>
      <c r="B83" s="58"/>
      <c r="C83" s="58"/>
      <c r="D83" s="58"/>
      <c r="E83" s="58"/>
      <c r="F83" s="58"/>
      <c r="G83" s="58"/>
      <c r="H83"/>
      <c r="I83"/>
    </row>
    <row r="84" spans="1:23" s="67" customFormat="1" ht="15.5">
      <c r="A84" s="58"/>
      <c r="B84" s="58"/>
      <c r="C84" s="66"/>
      <c r="D84" s="66"/>
      <c r="E84" s="66"/>
      <c r="F84" s="66"/>
      <c r="G84" s="58"/>
      <c r="H84"/>
      <c r="I84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5.5">
      <c r="A85" s="58"/>
      <c r="B85" s="58"/>
      <c r="C85" s="58"/>
      <c r="D85" s="58"/>
      <c r="E85" s="58"/>
      <c r="F85" s="58"/>
      <c r="G85" s="58"/>
      <c r="H85"/>
      <c r="I85"/>
      <c r="W85" s="67"/>
    </row>
    <row r="86" spans="1:23" ht="15.5">
      <c r="A86" s="58"/>
      <c r="B86" s="58"/>
      <c r="C86" s="68"/>
      <c r="D86" s="68"/>
      <c r="E86" s="68"/>
      <c r="F86" s="68"/>
      <c r="G86" s="58"/>
      <c r="H86"/>
      <c r="I86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</row>
    <row r="87" spans="1:23">
      <c r="A87" s="58"/>
      <c r="B87" s="58"/>
      <c r="C87" s="58"/>
      <c r="D87" s="58"/>
      <c r="E87" s="58"/>
      <c r="F87" s="58"/>
      <c r="G87" s="58"/>
      <c r="H87"/>
      <c r="I87"/>
    </row>
    <row r="88" spans="1:23">
      <c r="A88" s="58"/>
      <c r="B88" s="58"/>
      <c r="C88" s="58"/>
      <c r="D88" s="58"/>
      <c r="E88" s="58"/>
      <c r="F88" s="58"/>
      <c r="G88" s="58"/>
      <c r="H88"/>
      <c r="I88"/>
    </row>
    <row r="89" spans="1:23">
      <c r="A89" s="58"/>
      <c r="B89" s="58"/>
      <c r="C89" s="58"/>
      <c r="D89" s="58"/>
      <c r="E89" s="58"/>
      <c r="F89" s="58"/>
      <c r="G89" s="58"/>
      <c r="H89"/>
      <c r="I89"/>
    </row>
    <row r="90" spans="1:23">
      <c r="A90" s="58"/>
      <c r="B90" s="58"/>
      <c r="C90" s="58"/>
      <c r="D90" s="58"/>
      <c r="E90" s="58"/>
      <c r="F90" s="58"/>
      <c r="G90" s="58"/>
      <c r="H90"/>
      <c r="I90"/>
    </row>
    <row r="91" spans="1:23" s="67" customFormat="1" ht="15.5">
      <c r="A91" s="58"/>
      <c r="B91" s="58"/>
      <c r="C91" s="58"/>
      <c r="D91" s="58"/>
      <c r="E91" s="58"/>
      <c r="F91" s="58"/>
      <c r="G91" s="58"/>
      <c r="H91"/>
      <c r="I91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5.5">
      <c r="A92" s="58"/>
      <c r="B92" s="58"/>
      <c r="C92" s="58"/>
      <c r="D92" s="58"/>
      <c r="E92" s="58"/>
      <c r="F92" s="58"/>
      <c r="G92" s="58"/>
      <c r="H92"/>
      <c r="I92"/>
      <c r="W92" s="67"/>
    </row>
    <row r="93" spans="1:23" ht="15.5">
      <c r="A93" s="58"/>
      <c r="B93" s="58"/>
      <c r="C93" s="58"/>
      <c r="D93" s="58"/>
      <c r="E93" s="58"/>
      <c r="F93" s="58"/>
      <c r="G93" s="58"/>
      <c r="H93"/>
      <c r="I93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</row>
    <row r="94" spans="1:23">
      <c r="A94" s="58"/>
      <c r="B94" s="58"/>
      <c r="C94" s="58"/>
      <c r="D94" s="58"/>
      <c r="E94" s="58"/>
      <c r="F94" s="58"/>
      <c r="G94" s="58"/>
      <c r="H94"/>
      <c r="I94"/>
    </row>
    <row r="95" spans="1:23">
      <c r="A95" s="58"/>
      <c r="B95" s="58"/>
      <c r="C95" s="58"/>
      <c r="D95" s="58"/>
      <c r="E95" s="58"/>
      <c r="F95" s="58"/>
      <c r="G95" s="58"/>
      <c r="H95"/>
      <c r="I95"/>
    </row>
    <row r="96" spans="1:23">
      <c r="A96" s="58"/>
      <c r="B96" s="58"/>
      <c r="C96" s="58"/>
      <c r="D96" s="58"/>
      <c r="E96" s="58"/>
      <c r="F96" s="58"/>
      <c r="G96" s="58"/>
      <c r="H96"/>
      <c r="I96"/>
    </row>
    <row r="97" spans="1:23">
      <c r="A97" s="58"/>
      <c r="B97" s="58"/>
      <c r="C97" s="58"/>
      <c r="D97" s="58"/>
      <c r="E97" s="58"/>
      <c r="F97" s="58"/>
      <c r="G97" s="58"/>
      <c r="H97"/>
      <c r="I97"/>
    </row>
    <row r="98" spans="1:23">
      <c r="A98" s="58"/>
      <c r="B98" s="58"/>
      <c r="C98" s="58"/>
      <c r="D98" s="58"/>
      <c r="E98" s="58"/>
      <c r="F98" s="58"/>
      <c r="G98" s="58"/>
      <c r="H98"/>
      <c r="I98"/>
    </row>
    <row r="99" spans="1:23" s="67" customFormat="1" ht="15.5">
      <c r="A99" s="58"/>
      <c r="B99" s="58"/>
      <c r="C99" s="58"/>
      <c r="D99" s="58"/>
      <c r="E99" s="58"/>
      <c r="F99" s="58"/>
      <c r="G99" s="58"/>
      <c r="H99"/>
      <c r="I99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5.5">
      <c r="A100" s="58"/>
      <c r="B100" s="58"/>
      <c r="C100" s="58"/>
      <c r="D100" s="58"/>
      <c r="E100" s="58"/>
      <c r="F100" s="58"/>
      <c r="G100" s="58"/>
      <c r="H100"/>
      <c r="I100"/>
      <c r="W100" s="67"/>
    </row>
    <row r="101" spans="1:23" ht="15.5">
      <c r="A101" s="58"/>
      <c r="B101" s="58"/>
      <c r="C101" s="58"/>
      <c r="D101" s="58"/>
      <c r="E101" s="58"/>
      <c r="F101" s="58"/>
      <c r="G101" s="58"/>
      <c r="H101"/>
      <c r="I101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</row>
    <row r="102" spans="1:23">
      <c r="A102" s="58"/>
      <c r="B102" s="58"/>
      <c r="C102" s="58"/>
      <c r="D102" s="58"/>
      <c r="E102" s="58"/>
      <c r="F102" s="58"/>
      <c r="G102" s="58"/>
      <c r="H102"/>
      <c r="I102"/>
    </row>
    <row r="103" spans="1:23">
      <c r="G103" s="58"/>
      <c r="H103"/>
      <c r="I103"/>
    </row>
    <row r="104" spans="1:23">
      <c r="H104"/>
      <c r="I104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honeticPr fontId="15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4"/>
  <sheetViews>
    <sheetView topLeftCell="E13" workbookViewId="0">
      <selection activeCell="H17" sqref="H17:V17"/>
    </sheetView>
  </sheetViews>
  <sheetFormatPr defaultColWidth="5.81640625" defaultRowHeight="14.5"/>
  <cols>
    <col min="1" max="1" width="12.6328125" style="15" customWidth="1"/>
    <col min="2" max="2" width="20.81640625" style="15" customWidth="1"/>
    <col min="3" max="4" width="17.1796875" style="15" customWidth="1"/>
    <col min="5" max="6" width="25.81640625" style="15" customWidth="1"/>
    <col min="7" max="7" width="26.36328125" style="15" customWidth="1"/>
    <col min="8" max="8" width="16.453125" style="2" customWidth="1"/>
    <col min="9" max="9" width="14.453125" style="2" customWidth="1"/>
    <col min="10" max="10" width="9.453125" style="2" customWidth="1"/>
    <col min="11" max="11" width="16.6328125" style="2" customWidth="1"/>
    <col min="12" max="12" width="12.453125" style="2" customWidth="1"/>
    <col min="13" max="13" width="9.54296875" style="2" customWidth="1"/>
    <col min="14" max="14" width="15.54296875" style="2" customWidth="1"/>
    <col min="15" max="246" width="8.81640625" style="2" customWidth="1"/>
    <col min="247" max="247" width="24.6328125" style="2" customWidth="1"/>
    <col min="248" max="248" width="6" style="2" bestFit="1" customWidth="1"/>
    <col min="249" max="256" width="5.81640625" style="2"/>
    <col min="257" max="257" width="12.6328125" style="2" customWidth="1"/>
    <col min="258" max="258" width="20.81640625" style="2" customWidth="1"/>
    <col min="259" max="260" width="17.1796875" style="2" customWidth="1"/>
    <col min="261" max="262" width="25.81640625" style="2" customWidth="1"/>
    <col min="263" max="263" width="26.36328125" style="2" customWidth="1"/>
    <col min="264" max="264" width="16.453125" style="2" customWidth="1"/>
    <col min="265" max="265" width="14.453125" style="2" customWidth="1"/>
    <col min="266" max="266" width="9.453125" style="2" customWidth="1"/>
    <col min="267" max="267" width="16.6328125" style="2" customWidth="1"/>
    <col min="268" max="268" width="12.453125" style="2" customWidth="1"/>
    <col min="269" max="269" width="9.54296875" style="2" customWidth="1"/>
    <col min="270" max="270" width="15.54296875" style="2" customWidth="1"/>
    <col min="271" max="502" width="8.81640625" style="2" customWidth="1"/>
    <col min="503" max="503" width="24.6328125" style="2" customWidth="1"/>
    <col min="504" max="504" width="6" style="2" bestFit="1" customWidth="1"/>
    <col min="505" max="512" width="5.81640625" style="2"/>
    <col min="513" max="513" width="12.6328125" style="2" customWidth="1"/>
    <col min="514" max="514" width="20.81640625" style="2" customWidth="1"/>
    <col min="515" max="516" width="17.1796875" style="2" customWidth="1"/>
    <col min="517" max="518" width="25.81640625" style="2" customWidth="1"/>
    <col min="519" max="519" width="26.36328125" style="2" customWidth="1"/>
    <col min="520" max="520" width="16.453125" style="2" customWidth="1"/>
    <col min="521" max="521" width="14.453125" style="2" customWidth="1"/>
    <col min="522" max="522" width="9.453125" style="2" customWidth="1"/>
    <col min="523" max="523" width="16.6328125" style="2" customWidth="1"/>
    <col min="524" max="524" width="12.453125" style="2" customWidth="1"/>
    <col min="525" max="525" width="9.54296875" style="2" customWidth="1"/>
    <col min="526" max="526" width="15.54296875" style="2" customWidth="1"/>
    <col min="527" max="758" width="8.81640625" style="2" customWidth="1"/>
    <col min="759" max="759" width="24.6328125" style="2" customWidth="1"/>
    <col min="760" max="760" width="6" style="2" bestFit="1" customWidth="1"/>
    <col min="761" max="768" width="5.81640625" style="2"/>
    <col min="769" max="769" width="12.6328125" style="2" customWidth="1"/>
    <col min="770" max="770" width="20.81640625" style="2" customWidth="1"/>
    <col min="771" max="772" width="17.1796875" style="2" customWidth="1"/>
    <col min="773" max="774" width="25.81640625" style="2" customWidth="1"/>
    <col min="775" max="775" width="26.36328125" style="2" customWidth="1"/>
    <col min="776" max="776" width="16.453125" style="2" customWidth="1"/>
    <col min="777" max="777" width="14.453125" style="2" customWidth="1"/>
    <col min="778" max="778" width="9.453125" style="2" customWidth="1"/>
    <col min="779" max="779" width="16.6328125" style="2" customWidth="1"/>
    <col min="780" max="780" width="12.453125" style="2" customWidth="1"/>
    <col min="781" max="781" width="9.54296875" style="2" customWidth="1"/>
    <col min="782" max="782" width="15.54296875" style="2" customWidth="1"/>
    <col min="783" max="1014" width="8.81640625" style="2" customWidth="1"/>
    <col min="1015" max="1015" width="24.6328125" style="2" customWidth="1"/>
    <col min="1016" max="1016" width="6" style="2" bestFit="1" customWidth="1"/>
    <col min="1017" max="1024" width="5.81640625" style="2"/>
    <col min="1025" max="1025" width="12.6328125" style="2" customWidth="1"/>
    <col min="1026" max="1026" width="20.81640625" style="2" customWidth="1"/>
    <col min="1027" max="1028" width="17.1796875" style="2" customWidth="1"/>
    <col min="1029" max="1030" width="25.81640625" style="2" customWidth="1"/>
    <col min="1031" max="1031" width="26.36328125" style="2" customWidth="1"/>
    <col min="1032" max="1032" width="16.453125" style="2" customWidth="1"/>
    <col min="1033" max="1033" width="14.453125" style="2" customWidth="1"/>
    <col min="1034" max="1034" width="9.453125" style="2" customWidth="1"/>
    <col min="1035" max="1035" width="16.6328125" style="2" customWidth="1"/>
    <col min="1036" max="1036" width="12.453125" style="2" customWidth="1"/>
    <col min="1037" max="1037" width="9.54296875" style="2" customWidth="1"/>
    <col min="1038" max="1038" width="15.54296875" style="2" customWidth="1"/>
    <col min="1039" max="1270" width="8.81640625" style="2" customWidth="1"/>
    <col min="1271" max="1271" width="24.6328125" style="2" customWidth="1"/>
    <col min="1272" max="1272" width="6" style="2" bestFit="1" customWidth="1"/>
    <col min="1273" max="1280" width="5.81640625" style="2"/>
    <col min="1281" max="1281" width="12.6328125" style="2" customWidth="1"/>
    <col min="1282" max="1282" width="20.81640625" style="2" customWidth="1"/>
    <col min="1283" max="1284" width="17.1796875" style="2" customWidth="1"/>
    <col min="1285" max="1286" width="25.81640625" style="2" customWidth="1"/>
    <col min="1287" max="1287" width="26.36328125" style="2" customWidth="1"/>
    <col min="1288" max="1288" width="16.453125" style="2" customWidth="1"/>
    <col min="1289" max="1289" width="14.453125" style="2" customWidth="1"/>
    <col min="1290" max="1290" width="9.453125" style="2" customWidth="1"/>
    <col min="1291" max="1291" width="16.6328125" style="2" customWidth="1"/>
    <col min="1292" max="1292" width="12.453125" style="2" customWidth="1"/>
    <col min="1293" max="1293" width="9.54296875" style="2" customWidth="1"/>
    <col min="1294" max="1294" width="15.54296875" style="2" customWidth="1"/>
    <col min="1295" max="1526" width="8.81640625" style="2" customWidth="1"/>
    <col min="1527" max="1527" width="24.6328125" style="2" customWidth="1"/>
    <col min="1528" max="1528" width="6" style="2" bestFit="1" customWidth="1"/>
    <col min="1529" max="1536" width="5.81640625" style="2"/>
    <col min="1537" max="1537" width="12.6328125" style="2" customWidth="1"/>
    <col min="1538" max="1538" width="20.81640625" style="2" customWidth="1"/>
    <col min="1539" max="1540" width="17.1796875" style="2" customWidth="1"/>
    <col min="1541" max="1542" width="25.81640625" style="2" customWidth="1"/>
    <col min="1543" max="1543" width="26.36328125" style="2" customWidth="1"/>
    <col min="1544" max="1544" width="16.453125" style="2" customWidth="1"/>
    <col min="1545" max="1545" width="14.453125" style="2" customWidth="1"/>
    <col min="1546" max="1546" width="9.453125" style="2" customWidth="1"/>
    <col min="1547" max="1547" width="16.6328125" style="2" customWidth="1"/>
    <col min="1548" max="1548" width="12.453125" style="2" customWidth="1"/>
    <col min="1549" max="1549" width="9.54296875" style="2" customWidth="1"/>
    <col min="1550" max="1550" width="15.54296875" style="2" customWidth="1"/>
    <col min="1551" max="1782" width="8.81640625" style="2" customWidth="1"/>
    <col min="1783" max="1783" width="24.6328125" style="2" customWidth="1"/>
    <col min="1784" max="1784" width="6" style="2" bestFit="1" customWidth="1"/>
    <col min="1785" max="1792" width="5.81640625" style="2"/>
    <col min="1793" max="1793" width="12.6328125" style="2" customWidth="1"/>
    <col min="1794" max="1794" width="20.81640625" style="2" customWidth="1"/>
    <col min="1795" max="1796" width="17.1796875" style="2" customWidth="1"/>
    <col min="1797" max="1798" width="25.81640625" style="2" customWidth="1"/>
    <col min="1799" max="1799" width="26.36328125" style="2" customWidth="1"/>
    <col min="1800" max="1800" width="16.453125" style="2" customWidth="1"/>
    <col min="1801" max="1801" width="14.453125" style="2" customWidth="1"/>
    <col min="1802" max="1802" width="9.453125" style="2" customWidth="1"/>
    <col min="1803" max="1803" width="16.6328125" style="2" customWidth="1"/>
    <col min="1804" max="1804" width="12.453125" style="2" customWidth="1"/>
    <col min="1805" max="1805" width="9.54296875" style="2" customWidth="1"/>
    <col min="1806" max="1806" width="15.54296875" style="2" customWidth="1"/>
    <col min="1807" max="2038" width="8.81640625" style="2" customWidth="1"/>
    <col min="2039" max="2039" width="24.6328125" style="2" customWidth="1"/>
    <col min="2040" max="2040" width="6" style="2" bestFit="1" customWidth="1"/>
    <col min="2041" max="2048" width="5.81640625" style="2"/>
    <col min="2049" max="2049" width="12.6328125" style="2" customWidth="1"/>
    <col min="2050" max="2050" width="20.81640625" style="2" customWidth="1"/>
    <col min="2051" max="2052" width="17.1796875" style="2" customWidth="1"/>
    <col min="2053" max="2054" width="25.81640625" style="2" customWidth="1"/>
    <col min="2055" max="2055" width="26.36328125" style="2" customWidth="1"/>
    <col min="2056" max="2056" width="16.453125" style="2" customWidth="1"/>
    <col min="2057" max="2057" width="14.453125" style="2" customWidth="1"/>
    <col min="2058" max="2058" width="9.453125" style="2" customWidth="1"/>
    <col min="2059" max="2059" width="16.6328125" style="2" customWidth="1"/>
    <col min="2060" max="2060" width="12.453125" style="2" customWidth="1"/>
    <col min="2061" max="2061" width="9.54296875" style="2" customWidth="1"/>
    <col min="2062" max="2062" width="15.54296875" style="2" customWidth="1"/>
    <col min="2063" max="2294" width="8.81640625" style="2" customWidth="1"/>
    <col min="2295" max="2295" width="24.6328125" style="2" customWidth="1"/>
    <col min="2296" max="2296" width="6" style="2" bestFit="1" customWidth="1"/>
    <col min="2297" max="2304" width="5.81640625" style="2"/>
    <col min="2305" max="2305" width="12.6328125" style="2" customWidth="1"/>
    <col min="2306" max="2306" width="20.81640625" style="2" customWidth="1"/>
    <col min="2307" max="2308" width="17.1796875" style="2" customWidth="1"/>
    <col min="2309" max="2310" width="25.81640625" style="2" customWidth="1"/>
    <col min="2311" max="2311" width="26.36328125" style="2" customWidth="1"/>
    <col min="2312" max="2312" width="16.453125" style="2" customWidth="1"/>
    <col min="2313" max="2313" width="14.453125" style="2" customWidth="1"/>
    <col min="2314" max="2314" width="9.453125" style="2" customWidth="1"/>
    <col min="2315" max="2315" width="16.6328125" style="2" customWidth="1"/>
    <col min="2316" max="2316" width="12.453125" style="2" customWidth="1"/>
    <col min="2317" max="2317" width="9.54296875" style="2" customWidth="1"/>
    <col min="2318" max="2318" width="15.54296875" style="2" customWidth="1"/>
    <col min="2319" max="2550" width="8.81640625" style="2" customWidth="1"/>
    <col min="2551" max="2551" width="24.6328125" style="2" customWidth="1"/>
    <col min="2552" max="2552" width="6" style="2" bestFit="1" customWidth="1"/>
    <col min="2553" max="2560" width="5.81640625" style="2"/>
    <col min="2561" max="2561" width="12.6328125" style="2" customWidth="1"/>
    <col min="2562" max="2562" width="20.81640625" style="2" customWidth="1"/>
    <col min="2563" max="2564" width="17.1796875" style="2" customWidth="1"/>
    <col min="2565" max="2566" width="25.81640625" style="2" customWidth="1"/>
    <col min="2567" max="2567" width="26.36328125" style="2" customWidth="1"/>
    <col min="2568" max="2568" width="16.453125" style="2" customWidth="1"/>
    <col min="2569" max="2569" width="14.453125" style="2" customWidth="1"/>
    <col min="2570" max="2570" width="9.453125" style="2" customWidth="1"/>
    <col min="2571" max="2571" width="16.6328125" style="2" customWidth="1"/>
    <col min="2572" max="2572" width="12.453125" style="2" customWidth="1"/>
    <col min="2573" max="2573" width="9.54296875" style="2" customWidth="1"/>
    <col min="2574" max="2574" width="15.54296875" style="2" customWidth="1"/>
    <col min="2575" max="2806" width="8.81640625" style="2" customWidth="1"/>
    <col min="2807" max="2807" width="24.6328125" style="2" customWidth="1"/>
    <col min="2808" max="2808" width="6" style="2" bestFit="1" customWidth="1"/>
    <col min="2809" max="2816" width="5.81640625" style="2"/>
    <col min="2817" max="2817" width="12.6328125" style="2" customWidth="1"/>
    <col min="2818" max="2818" width="20.81640625" style="2" customWidth="1"/>
    <col min="2819" max="2820" width="17.1796875" style="2" customWidth="1"/>
    <col min="2821" max="2822" width="25.81640625" style="2" customWidth="1"/>
    <col min="2823" max="2823" width="26.36328125" style="2" customWidth="1"/>
    <col min="2824" max="2824" width="16.453125" style="2" customWidth="1"/>
    <col min="2825" max="2825" width="14.453125" style="2" customWidth="1"/>
    <col min="2826" max="2826" width="9.453125" style="2" customWidth="1"/>
    <col min="2827" max="2827" width="16.6328125" style="2" customWidth="1"/>
    <col min="2828" max="2828" width="12.453125" style="2" customWidth="1"/>
    <col min="2829" max="2829" width="9.54296875" style="2" customWidth="1"/>
    <col min="2830" max="2830" width="15.54296875" style="2" customWidth="1"/>
    <col min="2831" max="3062" width="8.81640625" style="2" customWidth="1"/>
    <col min="3063" max="3063" width="24.6328125" style="2" customWidth="1"/>
    <col min="3064" max="3064" width="6" style="2" bestFit="1" customWidth="1"/>
    <col min="3065" max="3072" width="5.81640625" style="2"/>
    <col min="3073" max="3073" width="12.6328125" style="2" customWidth="1"/>
    <col min="3074" max="3074" width="20.81640625" style="2" customWidth="1"/>
    <col min="3075" max="3076" width="17.1796875" style="2" customWidth="1"/>
    <col min="3077" max="3078" width="25.81640625" style="2" customWidth="1"/>
    <col min="3079" max="3079" width="26.36328125" style="2" customWidth="1"/>
    <col min="3080" max="3080" width="16.453125" style="2" customWidth="1"/>
    <col min="3081" max="3081" width="14.453125" style="2" customWidth="1"/>
    <col min="3082" max="3082" width="9.453125" style="2" customWidth="1"/>
    <col min="3083" max="3083" width="16.6328125" style="2" customWidth="1"/>
    <col min="3084" max="3084" width="12.453125" style="2" customWidth="1"/>
    <col min="3085" max="3085" width="9.54296875" style="2" customWidth="1"/>
    <col min="3086" max="3086" width="15.54296875" style="2" customWidth="1"/>
    <col min="3087" max="3318" width="8.81640625" style="2" customWidth="1"/>
    <col min="3319" max="3319" width="24.6328125" style="2" customWidth="1"/>
    <col min="3320" max="3320" width="6" style="2" bestFit="1" customWidth="1"/>
    <col min="3321" max="3328" width="5.81640625" style="2"/>
    <col min="3329" max="3329" width="12.6328125" style="2" customWidth="1"/>
    <col min="3330" max="3330" width="20.81640625" style="2" customWidth="1"/>
    <col min="3331" max="3332" width="17.1796875" style="2" customWidth="1"/>
    <col min="3333" max="3334" width="25.81640625" style="2" customWidth="1"/>
    <col min="3335" max="3335" width="26.36328125" style="2" customWidth="1"/>
    <col min="3336" max="3336" width="16.453125" style="2" customWidth="1"/>
    <col min="3337" max="3337" width="14.453125" style="2" customWidth="1"/>
    <col min="3338" max="3338" width="9.453125" style="2" customWidth="1"/>
    <col min="3339" max="3339" width="16.6328125" style="2" customWidth="1"/>
    <col min="3340" max="3340" width="12.453125" style="2" customWidth="1"/>
    <col min="3341" max="3341" width="9.54296875" style="2" customWidth="1"/>
    <col min="3342" max="3342" width="15.54296875" style="2" customWidth="1"/>
    <col min="3343" max="3574" width="8.81640625" style="2" customWidth="1"/>
    <col min="3575" max="3575" width="24.6328125" style="2" customWidth="1"/>
    <col min="3576" max="3576" width="6" style="2" bestFit="1" customWidth="1"/>
    <col min="3577" max="3584" width="5.81640625" style="2"/>
    <col min="3585" max="3585" width="12.6328125" style="2" customWidth="1"/>
    <col min="3586" max="3586" width="20.81640625" style="2" customWidth="1"/>
    <col min="3587" max="3588" width="17.1796875" style="2" customWidth="1"/>
    <col min="3589" max="3590" width="25.81640625" style="2" customWidth="1"/>
    <col min="3591" max="3591" width="26.36328125" style="2" customWidth="1"/>
    <col min="3592" max="3592" width="16.453125" style="2" customWidth="1"/>
    <col min="3593" max="3593" width="14.453125" style="2" customWidth="1"/>
    <col min="3594" max="3594" width="9.453125" style="2" customWidth="1"/>
    <col min="3595" max="3595" width="16.6328125" style="2" customWidth="1"/>
    <col min="3596" max="3596" width="12.453125" style="2" customWidth="1"/>
    <col min="3597" max="3597" width="9.54296875" style="2" customWidth="1"/>
    <col min="3598" max="3598" width="15.54296875" style="2" customWidth="1"/>
    <col min="3599" max="3830" width="8.81640625" style="2" customWidth="1"/>
    <col min="3831" max="3831" width="24.6328125" style="2" customWidth="1"/>
    <col min="3832" max="3832" width="6" style="2" bestFit="1" customWidth="1"/>
    <col min="3833" max="3840" width="5.81640625" style="2"/>
    <col min="3841" max="3841" width="12.6328125" style="2" customWidth="1"/>
    <col min="3842" max="3842" width="20.81640625" style="2" customWidth="1"/>
    <col min="3843" max="3844" width="17.1796875" style="2" customWidth="1"/>
    <col min="3845" max="3846" width="25.81640625" style="2" customWidth="1"/>
    <col min="3847" max="3847" width="26.36328125" style="2" customWidth="1"/>
    <col min="3848" max="3848" width="16.453125" style="2" customWidth="1"/>
    <col min="3849" max="3849" width="14.453125" style="2" customWidth="1"/>
    <col min="3850" max="3850" width="9.453125" style="2" customWidth="1"/>
    <col min="3851" max="3851" width="16.6328125" style="2" customWidth="1"/>
    <col min="3852" max="3852" width="12.453125" style="2" customWidth="1"/>
    <col min="3853" max="3853" width="9.54296875" style="2" customWidth="1"/>
    <col min="3854" max="3854" width="15.54296875" style="2" customWidth="1"/>
    <col min="3855" max="4086" width="8.81640625" style="2" customWidth="1"/>
    <col min="4087" max="4087" width="24.6328125" style="2" customWidth="1"/>
    <col min="4088" max="4088" width="6" style="2" bestFit="1" customWidth="1"/>
    <col min="4089" max="4096" width="5.81640625" style="2"/>
    <col min="4097" max="4097" width="12.6328125" style="2" customWidth="1"/>
    <col min="4098" max="4098" width="20.81640625" style="2" customWidth="1"/>
    <col min="4099" max="4100" width="17.1796875" style="2" customWidth="1"/>
    <col min="4101" max="4102" width="25.81640625" style="2" customWidth="1"/>
    <col min="4103" max="4103" width="26.36328125" style="2" customWidth="1"/>
    <col min="4104" max="4104" width="16.453125" style="2" customWidth="1"/>
    <col min="4105" max="4105" width="14.453125" style="2" customWidth="1"/>
    <col min="4106" max="4106" width="9.453125" style="2" customWidth="1"/>
    <col min="4107" max="4107" width="16.6328125" style="2" customWidth="1"/>
    <col min="4108" max="4108" width="12.453125" style="2" customWidth="1"/>
    <col min="4109" max="4109" width="9.54296875" style="2" customWidth="1"/>
    <col min="4110" max="4110" width="15.54296875" style="2" customWidth="1"/>
    <col min="4111" max="4342" width="8.81640625" style="2" customWidth="1"/>
    <col min="4343" max="4343" width="24.6328125" style="2" customWidth="1"/>
    <col min="4344" max="4344" width="6" style="2" bestFit="1" customWidth="1"/>
    <col min="4345" max="4352" width="5.81640625" style="2"/>
    <col min="4353" max="4353" width="12.6328125" style="2" customWidth="1"/>
    <col min="4354" max="4354" width="20.81640625" style="2" customWidth="1"/>
    <col min="4355" max="4356" width="17.1796875" style="2" customWidth="1"/>
    <col min="4357" max="4358" width="25.81640625" style="2" customWidth="1"/>
    <col min="4359" max="4359" width="26.36328125" style="2" customWidth="1"/>
    <col min="4360" max="4360" width="16.453125" style="2" customWidth="1"/>
    <col min="4361" max="4361" width="14.453125" style="2" customWidth="1"/>
    <col min="4362" max="4362" width="9.453125" style="2" customWidth="1"/>
    <col min="4363" max="4363" width="16.6328125" style="2" customWidth="1"/>
    <col min="4364" max="4364" width="12.453125" style="2" customWidth="1"/>
    <col min="4365" max="4365" width="9.54296875" style="2" customWidth="1"/>
    <col min="4366" max="4366" width="15.54296875" style="2" customWidth="1"/>
    <col min="4367" max="4598" width="8.81640625" style="2" customWidth="1"/>
    <col min="4599" max="4599" width="24.6328125" style="2" customWidth="1"/>
    <col min="4600" max="4600" width="6" style="2" bestFit="1" customWidth="1"/>
    <col min="4601" max="4608" width="5.81640625" style="2"/>
    <col min="4609" max="4609" width="12.6328125" style="2" customWidth="1"/>
    <col min="4610" max="4610" width="20.81640625" style="2" customWidth="1"/>
    <col min="4611" max="4612" width="17.1796875" style="2" customWidth="1"/>
    <col min="4613" max="4614" width="25.81640625" style="2" customWidth="1"/>
    <col min="4615" max="4615" width="26.36328125" style="2" customWidth="1"/>
    <col min="4616" max="4616" width="16.453125" style="2" customWidth="1"/>
    <col min="4617" max="4617" width="14.453125" style="2" customWidth="1"/>
    <col min="4618" max="4618" width="9.453125" style="2" customWidth="1"/>
    <col min="4619" max="4619" width="16.6328125" style="2" customWidth="1"/>
    <col min="4620" max="4620" width="12.453125" style="2" customWidth="1"/>
    <col min="4621" max="4621" width="9.54296875" style="2" customWidth="1"/>
    <col min="4622" max="4622" width="15.54296875" style="2" customWidth="1"/>
    <col min="4623" max="4854" width="8.81640625" style="2" customWidth="1"/>
    <col min="4855" max="4855" width="24.6328125" style="2" customWidth="1"/>
    <col min="4856" max="4856" width="6" style="2" bestFit="1" customWidth="1"/>
    <col min="4857" max="4864" width="5.81640625" style="2"/>
    <col min="4865" max="4865" width="12.6328125" style="2" customWidth="1"/>
    <col min="4866" max="4866" width="20.81640625" style="2" customWidth="1"/>
    <col min="4867" max="4868" width="17.1796875" style="2" customWidth="1"/>
    <col min="4869" max="4870" width="25.81640625" style="2" customWidth="1"/>
    <col min="4871" max="4871" width="26.36328125" style="2" customWidth="1"/>
    <col min="4872" max="4872" width="16.453125" style="2" customWidth="1"/>
    <col min="4873" max="4873" width="14.453125" style="2" customWidth="1"/>
    <col min="4874" max="4874" width="9.453125" style="2" customWidth="1"/>
    <col min="4875" max="4875" width="16.6328125" style="2" customWidth="1"/>
    <col min="4876" max="4876" width="12.453125" style="2" customWidth="1"/>
    <col min="4877" max="4877" width="9.54296875" style="2" customWidth="1"/>
    <col min="4878" max="4878" width="15.54296875" style="2" customWidth="1"/>
    <col min="4879" max="5110" width="8.81640625" style="2" customWidth="1"/>
    <col min="5111" max="5111" width="24.6328125" style="2" customWidth="1"/>
    <col min="5112" max="5112" width="6" style="2" bestFit="1" customWidth="1"/>
    <col min="5113" max="5120" width="5.81640625" style="2"/>
    <col min="5121" max="5121" width="12.6328125" style="2" customWidth="1"/>
    <col min="5122" max="5122" width="20.81640625" style="2" customWidth="1"/>
    <col min="5123" max="5124" width="17.1796875" style="2" customWidth="1"/>
    <col min="5125" max="5126" width="25.81640625" style="2" customWidth="1"/>
    <col min="5127" max="5127" width="26.36328125" style="2" customWidth="1"/>
    <col min="5128" max="5128" width="16.453125" style="2" customWidth="1"/>
    <col min="5129" max="5129" width="14.453125" style="2" customWidth="1"/>
    <col min="5130" max="5130" width="9.453125" style="2" customWidth="1"/>
    <col min="5131" max="5131" width="16.6328125" style="2" customWidth="1"/>
    <col min="5132" max="5132" width="12.453125" style="2" customWidth="1"/>
    <col min="5133" max="5133" width="9.54296875" style="2" customWidth="1"/>
    <col min="5134" max="5134" width="15.54296875" style="2" customWidth="1"/>
    <col min="5135" max="5366" width="8.81640625" style="2" customWidth="1"/>
    <col min="5367" max="5367" width="24.6328125" style="2" customWidth="1"/>
    <col min="5368" max="5368" width="6" style="2" bestFit="1" customWidth="1"/>
    <col min="5369" max="5376" width="5.81640625" style="2"/>
    <col min="5377" max="5377" width="12.6328125" style="2" customWidth="1"/>
    <col min="5378" max="5378" width="20.81640625" style="2" customWidth="1"/>
    <col min="5379" max="5380" width="17.1796875" style="2" customWidth="1"/>
    <col min="5381" max="5382" width="25.81640625" style="2" customWidth="1"/>
    <col min="5383" max="5383" width="26.36328125" style="2" customWidth="1"/>
    <col min="5384" max="5384" width="16.453125" style="2" customWidth="1"/>
    <col min="5385" max="5385" width="14.453125" style="2" customWidth="1"/>
    <col min="5386" max="5386" width="9.453125" style="2" customWidth="1"/>
    <col min="5387" max="5387" width="16.6328125" style="2" customWidth="1"/>
    <col min="5388" max="5388" width="12.453125" style="2" customWidth="1"/>
    <col min="5389" max="5389" width="9.54296875" style="2" customWidth="1"/>
    <col min="5390" max="5390" width="15.54296875" style="2" customWidth="1"/>
    <col min="5391" max="5622" width="8.81640625" style="2" customWidth="1"/>
    <col min="5623" max="5623" width="24.6328125" style="2" customWidth="1"/>
    <col min="5624" max="5624" width="6" style="2" bestFit="1" customWidth="1"/>
    <col min="5625" max="5632" width="5.81640625" style="2"/>
    <col min="5633" max="5633" width="12.6328125" style="2" customWidth="1"/>
    <col min="5634" max="5634" width="20.81640625" style="2" customWidth="1"/>
    <col min="5635" max="5636" width="17.1796875" style="2" customWidth="1"/>
    <col min="5637" max="5638" width="25.81640625" style="2" customWidth="1"/>
    <col min="5639" max="5639" width="26.36328125" style="2" customWidth="1"/>
    <col min="5640" max="5640" width="16.453125" style="2" customWidth="1"/>
    <col min="5641" max="5641" width="14.453125" style="2" customWidth="1"/>
    <col min="5642" max="5642" width="9.453125" style="2" customWidth="1"/>
    <col min="5643" max="5643" width="16.6328125" style="2" customWidth="1"/>
    <col min="5644" max="5644" width="12.453125" style="2" customWidth="1"/>
    <col min="5645" max="5645" width="9.54296875" style="2" customWidth="1"/>
    <col min="5646" max="5646" width="15.54296875" style="2" customWidth="1"/>
    <col min="5647" max="5878" width="8.81640625" style="2" customWidth="1"/>
    <col min="5879" max="5879" width="24.6328125" style="2" customWidth="1"/>
    <col min="5880" max="5880" width="6" style="2" bestFit="1" customWidth="1"/>
    <col min="5881" max="5888" width="5.81640625" style="2"/>
    <col min="5889" max="5889" width="12.6328125" style="2" customWidth="1"/>
    <col min="5890" max="5890" width="20.81640625" style="2" customWidth="1"/>
    <col min="5891" max="5892" width="17.1796875" style="2" customWidth="1"/>
    <col min="5893" max="5894" width="25.81640625" style="2" customWidth="1"/>
    <col min="5895" max="5895" width="26.36328125" style="2" customWidth="1"/>
    <col min="5896" max="5896" width="16.453125" style="2" customWidth="1"/>
    <col min="5897" max="5897" width="14.453125" style="2" customWidth="1"/>
    <col min="5898" max="5898" width="9.453125" style="2" customWidth="1"/>
    <col min="5899" max="5899" width="16.6328125" style="2" customWidth="1"/>
    <col min="5900" max="5900" width="12.453125" style="2" customWidth="1"/>
    <col min="5901" max="5901" width="9.54296875" style="2" customWidth="1"/>
    <col min="5902" max="5902" width="15.54296875" style="2" customWidth="1"/>
    <col min="5903" max="6134" width="8.81640625" style="2" customWidth="1"/>
    <col min="6135" max="6135" width="24.6328125" style="2" customWidth="1"/>
    <col min="6136" max="6136" width="6" style="2" bestFit="1" customWidth="1"/>
    <col min="6137" max="6144" width="5.81640625" style="2"/>
    <col min="6145" max="6145" width="12.6328125" style="2" customWidth="1"/>
    <col min="6146" max="6146" width="20.81640625" style="2" customWidth="1"/>
    <col min="6147" max="6148" width="17.1796875" style="2" customWidth="1"/>
    <col min="6149" max="6150" width="25.81640625" style="2" customWidth="1"/>
    <col min="6151" max="6151" width="26.36328125" style="2" customWidth="1"/>
    <col min="6152" max="6152" width="16.453125" style="2" customWidth="1"/>
    <col min="6153" max="6153" width="14.453125" style="2" customWidth="1"/>
    <col min="6154" max="6154" width="9.453125" style="2" customWidth="1"/>
    <col min="6155" max="6155" width="16.6328125" style="2" customWidth="1"/>
    <col min="6156" max="6156" width="12.453125" style="2" customWidth="1"/>
    <col min="6157" max="6157" width="9.54296875" style="2" customWidth="1"/>
    <col min="6158" max="6158" width="15.54296875" style="2" customWidth="1"/>
    <col min="6159" max="6390" width="8.81640625" style="2" customWidth="1"/>
    <col min="6391" max="6391" width="24.6328125" style="2" customWidth="1"/>
    <col min="6392" max="6392" width="6" style="2" bestFit="1" customWidth="1"/>
    <col min="6393" max="6400" width="5.81640625" style="2"/>
    <col min="6401" max="6401" width="12.6328125" style="2" customWidth="1"/>
    <col min="6402" max="6402" width="20.81640625" style="2" customWidth="1"/>
    <col min="6403" max="6404" width="17.1796875" style="2" customWidth="1"/>
    <col min="6405" max="6406" width="25.81640625" style="2" customWidth="1"/>
    <col min="6407" max="6407" width="26.36328125" style="2" customWidth="1"/>
    <col min="6408" max="6408" width="16.453125" style="2" customWidth="1"/>
    <col min="6409" max="6409" width="14.453125" style="2" customWidth="1"/>
    <col min="6410" max="6410" width="9.453125" style="2" customWidth="1"/>
    <col min="6411" max="6411" width="16.6328125" style="2" customWidth="1"/>
    <col min="6412" max="6412" width="12.453125" style="2" customWidth="1"/>
    <col min="6413" max="6413" width="9.54296875" style="2" customWidth="1"/>
    <col min="6414" max="6414" width="15.54296875" style="2" customWidth="1"/>
    <col min="6415" max="6646" width="8.81640625" style="2" customWidth="1"/>
    <col min="6647" max="6647" width="24.6328125" style="2" customWidth="1"/>
    <col min="6648" max="6648" width="6" style="2" bestFit="1" customWidth="1"/>
    <col min="6649" max="6656" width="5.81640625" style="2"/>
    <col min="6657" max="6657" width="12.6328125" style="2" customWidth="1"/>
    <col min="6658" max="6658" width="20.81640625" style="2" customWidth="1"/>
    <col min="6659" max="6660" width="17.1796875" style="2" customWidth="1"/>
    <col min="6661" max="6662" width="25.81640625" style="2" customWidth="1"/>
    <col min="6663" max="6663" width="26.36328125" style="2" customWidth="1"/>
    <col min="6664" max="6664" width="16.453125" style="2" customWidth="1"/>
    <col min="6665" max="6665" width="14.453125" style="2" customWidth="1"/>
    <col min="6666" max="6666" width="9.453125" style="2" customWidth="1"/>
    <col min="6667" max="6667" width="16.6328125" style="2" customWidth="1"/>
    <col min="6668" max="6668" width="12.453125" style="2" customWidth="1"/>
    <col min="6669" max="6669" width="9.54296875" style="2" customWidth="1"/>
    <col min="6670" max="6670" width="15.54296875" style="2" customWidth="1"/>
    <col min="6671" max="6902" width="8.81640625" style="2" customWidth="1"/>
    <col min="6903" max="6903" width="24.6328125" style="2" customWidth="1"/>
    <col min="6904" max="6904" width="6" style="2" bestFit="1" customWidth="1"/>
    <col min="6905" max="6912" width="5.81640625" style="2"/>
    <col min="6913" max="6913" width="12.6328125" style="2" customWidth="1"/>
    <col min="6914" max="6914" width="20.81640625" style="2" customWidth="1"/>
    <col min="6915" max="6916" width="17.1796875" style="2" customWidth="1"/>
    <col min="6917" max="6918" width="25.81640625" style="2" customWidth="1"/>
    <col min="6919" max="6919" width="26.36328125" style="2" customWidth="1"/>
    <col min="6920" max="6920" width="16.453125" style="2" customWidth="1"/>
    <col min="6921" max="6921" width="14.453125" style="2" customWidth="1"/>
    <col min="6922" max="6922" width="9.453125" style="2" customWidth="1"/>
    <col min="6923" max="6923" width="16.6328125" style="2" customWidth="1"/>
    <col min="6924" max="6924" width="12.453125" style="2" customWidth="1"/>
    <col min="6925" max="6925" width="9.54296875" style="2" customWidth="1"/>
    <col min="6926" max="6926" width="15.54296875" style="2" customWidth="1"/>
    <col min="6927" max="7158" width="8.81640625" style="2" customWidth="1"/>
    <col min="7159" max="7159" width="24.6328125" style="2" customWidth="1"/>
    <col min="7160" max="7160" width="6" style="2" bestFit="1" customWidth="1"/>
    <col min="7161" max="7168" width="5.81640625" style="2"/>
    <col min="7169" max="7169" width="12.6328125" style="2" customWidth="1"/>
    <col min="7170" max="7170" width="20.81640625" style="2" customWidth="1"/>
    <col min="7171" max="7172" width="17.1796875" style="2" customWidth="1"/>
    <col min="7173" max="7174" width="25.81640625" style="2" customWidth="1"/>
    <col min="7175" max="7175" width="26.36328125" style="2" customWidth="1"/>
    <col min="7176" max="7176" width="16.453125" style="2" customWidth="1"/>
    <col min="7177" max="7177" width="14.453125" style="2" customWidth="1"/>
    <col min="7178" max="7178" width="9.453125" style="2" customWidth="1"/>
    <col min="7179" max="7179" width="16.6328125" style="2" customWidth="1"/>
    <col min="7180" max="7180" width="12.453125" style="2" customWidth="1"/>
    <col min="7181" max="7181" width="9.54296875" style="2" customWidth="1"/>
    <col min="7182" max="7182" width="15.54296875" style="2" customWidth="1"/>
    <col min="7183" max="7414" width="8.81640625" style="2" customWidth="1"/>
    <col min="7415" max="7415" width="24.6328125" style="2" customWidth="1"/>
    <col min="7416" max="7416" width="6" style="2" bestFit="1" customWidth="1"/>
    <col min="7417" max="7424" width="5.81640625" style="2"/>
    <col min="7425" max="7425" width="12.6328125" style="2" customWidth="1"/>
    <col min="7426" max="7426" width="20.81640625" style="2" customWidth="1"/>
    <col min="7427" max="7428" width="17.1796875" style="2" customWidth="1"/>
    <col min="7429" max="7430" width="25.81640625" style="2" customWidth="1"/>
    <col min="7431" max="7431" width="26.36328125" style="2" customWidth="1"/>
    <col min="7432" max="7432" width="16.453125" style="2" customWidth="1"/>
    <col min="7433" max="7433" width="14.453125" style="2" customWidth="1"/>
    <col min="7434" max="7434" width="9.453125" style="2" customWidth="1"/>
    <col min="7435" max="7435" width="16.6328125" style="2" customWidth="1"/>
    <col min="7436" max="7436" width="12.453125" style="2" customWidth="1"/>
    <col min="7437" max="7437" width="9.54296875" style="2" customWidth="1"/>
    <col min="7438" max="7438" width="15.54296875" style="2" customWidth="1"/>
    <col min="7439" max="7670" width="8.81640625" style="2" customWidth="1"/>
    <col min="7671" max="7671" width="24.6328125" style="2" customWidth="1"/>
    <col min="7672" max="7672" width="6" style="2" bestFit="1" customWidth="1"/>
    <col min="7673" max="7680" width="5.81640625" style="2"/>
    <col min="7681" max="7681" width="12.6328125" style="2" customWidth="1"/>
    <col min="7682" max="7682" width="20.81640625" style="2" customWidth="1"/>
    <col min="7683" max="7684" width="17.1796875" style="2" customWidth="1"/>
    <col min="7685" max="7686" width="25.81640625" style="2" customWidth="1"/>
    <col min="7687" max="7687" width="26.36328125" style="2" customWidth="1"/>
    <col min="7688" max="7688" width="16.453125" style="2" customWidth="1"/>
    <col min="7689" max="7689" width="14.453125" style="2" customWidth="1"/>
    <col min="7690" max="7690" width="9.453125" style="2" customWidth="1"/>
    <col min="7691" max="7691" width="16.6328125" style="2" customWidth="1"/>
    <col min="7692" max="7692" width="12.453125" style="2" customWidth="1"/>
    <col min="7693" max="7693" width="9.54296875" style="2" customWidth="1"/>
    <col min="7694" max="7694" width="15.54296875" style="2" customWidth="1"/>
    <col min="7695" max="7926" width="8.81640625" style="2" customWidth="1"/>
    <col min="7927" max="7927" width="24.6328125" style="2" customWidth="1"/>
    <col min="7928" max="7928" width="6" style="2" bestFit="1" customWidth="1"/>
    <col min="7929" max="7936" width="5.81640625" style="2"/>
    <col min="7937" max="7937" width="12.6328125" style="2" customWidth="1"/>
    <col min="7938" max="7938" width="20.81640625" style="2" customWidth="1"/>
    <col min="7939" max="7940" width="17.1796875" style="2" customWidth="1"/>
    <col min="7941" max="7942" width="25.81640625" style="2" customWidth="1"/>
    <col min="7943" max="7943" width="26.36328125" style="2" customWidth="1"/>
    <col min="7944" max="7944" width="16.453125" style="2" customWidth="1"/>
    <col min="7945" max="7945" width="14.453125" style="2" customWidth="1"/>
    <col min="7946" max="7946" width="9.453125" style="2" customWidth="1"/>
    <col min="7947" max="7947" width="16.6328125" style="2" customWidth="1"/>
    <col min="7948" max="7948" width="12.453125" style="2" customWidth="1"/>
    <col min="7949" max="7949" width="9.54296875" style="2" customWidth="1"/>
    <col min="7950" max="7950" width="15.54296875" style="2" customWidth="1"/>
    <col min="7951" max="8182" width="8.81640625" style="2" customWidth="1"/>
    <col min="8183" max="8183" width="24.6328125" style="2" customWidth="1"/>
    <col min="8184" max="8184" width="6" style="2" bestFit="1" customWidth="1"/>
    <col min="8185" max="8192" width="5.81640625" style="2"/>
    <col min="8193" max="8193" width="12.6328125" style="2" customWidth="1"/>
    <col min="8194" max="8194" width="20.81640625" style="2" customWidth="1"/>
    <col min="8195" max="8196" width="17.1796875" style="2" customWidth="1"/>
    <col min="8197" max="8198" width="25.81640625" style="2" customWidth="1"/>
    <col min="8199" max="8199" width="26.36328125" style="2" customWidth="1"/>
    <col min="8200" max="8200" width="16.453125" style="2" customWidth="1"/>
    <col min="8201" max="8201" width="14.453125" style="2" customWidth="1"/>
    <col min="8202" max="8202" width="9.453125" style="2" customWidth="1"/>
    <col min="8203" max="8203" width="16.6328125" style="2" customWidth="1"/>
    <col min="8204" max="8204" width="12.453125" style="2" customWidth="1"/>
    <col min="8205" max="8205" width="9.54296875" style="2" customWidth="1"/>
    <col min="8206" max="8206" width="15.54296875" style="2" customWidth="1"/>
    <col min="8207" max="8438" width="8.81640625" style="2" customWidth="1"/>
    <col min="8439" max="8439" width="24.6328125" style="2" customWidth="1"/>
    <col min="8440" max="8440" width="6" style="2" bestFit="1" customWidth="1"/>
    <col min="8441" max="8448" width="5.81640625" style="2"/>
    <col min="8449" max="8449" width="12.6328125" style="2" customWidth="1"/>
    <col min="8450" max="8450" width="20.81640625" style="2" customWidth="1"/>
    <col min="8451" max="8452" width="17.1796875" style="2" customWidth="1"/>
    <col min="8453" max="8454" width="25.81640625" style="2" customWidth="1"/>
    <col min="8455" max="8455" width="26.36328125" style="2" customWidth="1"/>
    <col min="8456" max="8456" width="16.453125" style="2" customWidth="1"/>
    <col min="8457" max="8457" width="14.453125" style="2" customWidth="1"/>
    <col min="8458" max="8458" width="9.453125" style="2" customWidth="1"/>
    <col min="8459" max="8459" width="16.6328125" style="2" customWidth="1"/>
    <col min="8460" max="8460" width="12.453125" style="2" customWidth="1"/>
    <col min="8461" max="8461" width="9.54296875" style="2" customWidth="1"/>
    <col min="8462" max="8462" width="15.54296875" style="2" customWidth="1"/>
    <col min="8463" max="8694" width="8.81640625" style="2" customWidth="1"/>
    <col min="8695" max="8695" width="24.6328125" style="2" customWidth="1"/>
    <col min="8696" max="8696" width="6" style="2" bestFit="1" customWidth="1"/>
    <col min="8697" max="8704" width="5.81640625" style="2"/>
    <col min="8705" max="8705" width="12.6328125" style="2" customWidth="1"/>
    <col min="8706" max="8706" width="20.81640625" style="2" customWidth="1"/>
    <col min="8707" max="8708" width="17.1796875" style="2" customWidth="1"/>
    <col min="8709" max="8710" width="25.81640625" style="2" customWidth="1"/>
    <col min="8711" max="8711" width="26.36328125" style="2" customWidth="1"/>
    <col min="8712" max="8712" width="16.453125" style="2" customWidth="1"/>
    <col min="8713" max="8713" width="14.453125" style="2" customWidth="1"/>
    <col min="8714" max="8714" width="9.453125" style="2" customWidth="1"/>
    <col min="8715" max="8715" width="16.6328125" style="2" customWidth="1"/>
    <col min="8716" max="8716" width="12.453125" style="2" customWidth="1"/>
    <col min="8717" max="8717" width="9.54296875" style="2" customWidth="1"/>
    <col min="8718" max="8718" width="15.54296875" style="2" customWidth="1"/>
    <col min="8719" max="8950" width="8.81640625" style="2" customWidth="1"/>
    <col min="8951" max="8951" width="24.6328125" style="2" customWidth="1"/>
    <col min="8952" max="8952" width="6" style="2" bestFit="1" customWidth="1"/>
    <col min="8953" max="8960" width="5.81640625" style="2"/>
    <col min="8961" max="8961" width="12.6328125" style="2" customWidth="1"/>
    <col min="8962" max="8962" width="20.81640625" style="2" customWidth="1"/>
    <col min="8963" max="8964" width="17.1796875" style="2" customWidth="1"/>
    <col min="8965" max="8966" width="25.81640625" style="2" customWidth="1"/>
    <col min="8967" max="8967" width="26.36328125" style="2" customWidth="1"/>
    <col min="8968" max="8968" width="16.453125" style="2" customWidth="1"/>
    <col min="8969" max="8969" width="14.453125" style="2" customWidth="1"/>
    <col min="8970" max="8970" width="9.453125" style="2" customWidth="1"/>
    <col min="8971" max="8971" width="16.6328125" style="2" customWidth="1"/>
    <col min="8972" max="8972" width="12.453125" style="2" customWidth="1"/>
    <col min="8973" max="8973" width="9.54296875" style="2" customWidth="1"/>
    <col min="8974" max="8974" width="15.54296875" style="2" customWidth="1"/>
    <col min="8975" max="9206" width="8.81640625" style="2" customWidth="1"/>
    <col min="9207" max="9207" width="24.6328125" style="2" customWidth="1"/>
    <col min="9208" max="9208" width="6" style="2" bestFit="1" customWidth="1"/>
    <col min="9209" max="9216" width="5.81640625" style="2"/>
    <col min="9217" max="9217" width="12.6328125" style="2" customWidth="1"/>
    <col min="9218" max="9218" width="20.81640625" style="2" customWidth="1"/>
    <col min="9219" max="9220" width="17.1796875" style="2" customWidth="1"/>
    <col min="9221" max="9222" width="25.81640625" style="2" customWidth="1"/>
    <col min="9223" max="9223" width="26.36328125" style="2" customWidth="1"/>
    <col min="9224" max="9224" width="16.453125" style="2" customWidth="1"/>
    <col min="9225" max="9225" width="14.453125" style="2" customWidth="1"/>
    <col min="9226" max="9226" width="9.453125" style="2" customWidth="1"/>
    <col min="9227" max="9227" width="16.6328125" style="2" customWidth="1"/>
    <col min="9228" max="9228" width="12.453125" style="2" customWidth="1"/>
    <col min="9229" max="9229" width="9.54296875" style="2" customWidth="1"/>
    <col min="9230" max="9230" width="15.54296875" style="2" customWidth="1"/>
    <col min="9231" max="9462" width="8.81640625" style="2" customWidth="1"/>
    <col min="9463" max="9463" width="24.6328125" style="2" customWidth="1"/>
    <col min="9464" max="9464" width="6" style="2" bestFit="1" customWidth="1"/>
    <col min="9465" max="9472" width="5.81640625" style="2"/>
    <col min="9473" max="9473" width="12.6328125" style="2" customWidth="1"/>
    <col min="9474" max="9474" width="20.81640625" style="2" customWidth="1"/>
    <col min="9475" max="9476" width="17.1796875" style="2" customWidth="1"/>
    <col min="9477" max="9478" width="25.81640625" style="2" customWidth="1"/>
    <col min="9479" max="9479" width="26.36328125" style="2" customWidth="1"/>
    <col min="9480" max="9480" width="16.453125" style="2" customWidth="1"/>
    <col min="9481" max="9481" width="14.453125" style="2" customWidth="1"/>
    <col min="9482" max="9482" width="9.453125" style="2" customWidth="1"/>
    <col min="9483" max="9483" width="16.6328125" style="2" customWidth="1"/>
    <col min="9484" max="9484" width="12.453125" style="2" customWidth="1"/>
    <col min="9485" max="9485" width="9.54296875" style="2" customWidth="1"/>
    <col min="9486" max="9486" width="15.54296875" style="2" customWidth="1"/>
    <col min="9487" max="9718" width="8.81640625" style="2" customWidth="1"/>
    <col min="9719" max="9719" width="24.6328125" style="2" customWidth="1"/>
    <col min="9720" max="9720" width="6" style="2" bestFit="1" customWidth="1"/>
    <col min="9721" max="9728" width="5.81640625" style="2"/>
    <col min="9729" max="9729" width="12.6328125" style="2" customWidth="1"/>
    <col min="9730" max="9730" width="20.81640625" style="2" customWidth="1"/>
    <col min="9731" max="9732" width="17.1796875" style="2" customWidth="1"/>
    <col min="9733" max="9734" width="25.81640625" style="2" customWidth="1"/>
    <col min="9735" max="9735" width="26.36328125" style="2" customWidth="1"/>
    <col min="9736" max="9736" width="16.453125" style="2" customWidth="1"/>
    <col min="9737" max="9737" width="14.453125" style="2" customWidth="1"/>
    <col min="9738" max="9738" width="9.453125" style="2" customWidth="1"/>
    <col min="9739" max="9739" width="16.6328125" style="2" customWidth="1"/>
    <col min="9740" max="9740" width="12.453125" style="2" customWidth="1"/>
    <col min="9741" max="9741" width="9.54296875" style="2" customWidth="1"/>
    <col min="9742" max="9742" width="15.54296875" style="2" customWidth="1"/>
    <col min="9743" max="9974" width="8.81640625" style="2" customWidth="1"/>
    <col min="9975" max="9975" width="24.6328125" style="2" customWidth="1"/>
    <col min="9976" max="9976" width="6" style="2" bestFit="1" customWidth="1"/>
    <col min="9977" max="9984" width="5.81640625" style="2"/>
    <col min="9985" max="9985" width="12.6328125" style="2" customWidth="1"/>
    <col min="9986" max="9986" width="20.81640625" style="2" customWidth="1"/>
    <col min="9987" max="9988" width="17.1796875" style="2" customWidth="1"/>
    <col min="9989" max="9990" width="25.81640625" style="2" customWidth="1"/>
    <col min="9991" max="9991" width="26.36328125" style="2" customWidth="1"/>
    <col min="9992" max="9992" width="16.453125" style="2" customWidth="1"/>
    <col min="9993" max="9993" width="14.453125" style="2" customWidth="1"/>
    <col min="9994" max="9994" width="9.453125" style="2" customWidth="1"/>
    <col min="9995" max="9995" width="16.6328125" style="2" customWidth="1"/>
    <col min="9996" max="9996" width="12.453125" style="2" customWidth="1"/>
    <col min="9997" max="9997" width="9.54296875" style="2" customWidth="1"/>
    <col min="9998" max="9998" width="15.54296875" style="2" customWidth="1"/>
    <col min="9999" max="10230" width="8.81640625" style="2" customWidth="1"/>
    <col min="10231" max="10231" width="24.6328125" style="2" customWidth="1"/>
    <col min="10232" max="10232" width="6" style="2" bestFit="1" customWidth="1"/>
    <col min="10233" max="10240" width="5.81640625" style="2"/>
    <col min="10241" max="10241" width="12.6328125" style="2" customWidth="1"/>
    <col min="10242" max="10242" width="20.81640625" style="2" customWidth="1"/>
    <col min="10243" max="10244" width="17.1796875" style="2" customWidth="1"/>
    <col min="10245" max="10246" width="25.81640625" style="2" customWidth="1"/>
    <col min="10247" max="10247" width="26.36328125" style="2" customWidth="1"/>
    <col min="10248" max="10248" width="16.453125" style="2" customWidth="1"/>
    <col min="10249" max="10249" width="14.453125" style="2" customWidth="1"/>
    <col min="10250" max="10250" width="9.453125" style="2" customWidth="1"/>
    <col min="10251" max="10251" width="16.6328125" style="2" customWidth="1"/>
    <col min="10252" max="10252" width="12.453125" style="2" customWidth="1"/>
    <col min="10253" max="10253" width="9.54296875" style="2" customWidth="1"/>
    <col min="10254" max="10254" width="15.54296875" style="2" customWidth="1"/>
    <col min="10255" max="10486" width="8.81640625" style="2" customWidth="1"/>
    <col min="10487" max="10487" width="24.6328125" style="2" customWidth="1"/>
    <col min="10488" max="10488" width="6" style="2" bestFit="1" customWidth="1"/>
    <col min="10489" max="10496" width="5.81640625" style="2"/>
    <col min="10497" max="10497" width="12.6328125" style="2" customWidth="1"/>
    <col min="10498" max="10498" width="20.81640625" style="2" customWidth="1"/>
    <col min="10499" max="10500" width="17.1796875" style="2" customWidth="1"/>
    <col min="10501" max="10502" width="25.81640625" style="2" customWidth="1"/>
    <col min="10503" max="10503" width="26.36328125" style="2" customWidth="1"/>
    <col min="10504" max="10504" width="16.453125" style="2" customWidth="1"/>
    <col min="10505" max="10505" width="14.453125" style="2" customWidth="1"/>
    <col min="10506" max="10506" width="9.453125" style="2" customWidth="1"/>
    <col min="10507" max="10507" width="16.6328125" style="2" customWidth="1"/>
    <col min="10508" max="10508" width="12.453125" style="2" customWidth="1"/>
    <col min="10509" max="10509" width="9.54296875" style="2" customWidth="1"/>
    <col min="10510" max="10510" width="15.54296875" style="2" customWidth="1"/>
    <col min="10511" max="10742" width="8.81640625" style="2" customWidth="1"/>
    <col min="10743" max="10743" width="24.6328125" style="2" customWidth="1"/>
    <col min="10744" max="10744" width="6" style="2" bestFit="1" customWidth="1"/>
    <col min="10745" max="10752" width="5.81640625" style="2"/>
    <col min="10753" max="10753" width="12.6328125" style="2" customWidth="1"/>
    <col min="10754" max="10754" width="20.81640625" style="2" customWidth="1"/>
    <col min="10755" max="10756" width="17.1796875" style="2" customWidth="1"/>
    <col min="10757" max="10758" width="25.81640625" style="2" customWidth="1"/>
    <col min="10759" max="10759" width="26.36328125" style="2" customWidth="1"/>
    <col min="10760" max="10760" width="16.453125" style="2" customWidth="1"/>
    <col min="10761" max="10761" width="14.453125" style="2" customWidth="1"/>
    <col min="10762" max="10762" width="9.453125" style="2" customWidth="1"/>
    <col min="10763" max="10763" width="16.6328125" style="2" customWidth="1"/>
    <col min="10764" max="10764" width="12.453125" style="2" customWidth="1"/>
    <col min="10765" max="10765" width="9.54296875" style="2" customWidth="1"/>
    <col min="10766" max="10766" width="15.54296875" style="2" customWidth="1"/>
    <col min="10767" max="10998" width="8.81640625" style="2" customWidth="1"/>
    <col min="10999" max="10999" width="24.6328125" style="2" customWidth="1"/>
    <col min="11000" max="11000" width="6" style="2" bestFit="1" customWidth="1"/>
    <col min="11001" max="11008" width="5.81640625" style="2"/>
    <col min="11009" max="11009" width="12.6328125" style="2" customWidth="1"/>
    <col min="11010" max="11010" width="20.81640625" style="2" customWidth="1"/>
    <col min="11011" max="11012" width="17.1796875" style="2" customWidth="1"/>
    <col min="11013" max="11014" width="25.81640625" style="2" customWidth="1"/>
    <col min="11015" max="11015" width="26.36328125" style="2" customWidth="1"/>
    <col min="11016" max="11016" width="16.453125" style="2" customWidth="1"/>
    <col min="11017" max="11017" width="14.453125" style="2" customWidth="1"/>
    <col min="11018" max="11018" width="9.453125" style="2" customWidth="1"/>
    <col min="11019" max="11019" width="16.6328125" style="2" customWidth="1"/>
    <col min="11020" max="11020" width="12.453125" style="2" customWidth="1"/>
    <col min="11021" max="11021" width="9.54296875" style="2" customWidth="1"/>
    <col min="11022" max="11022" width="15.54296875" style="2" customWidth="1"/>
    <col min="11023" max="11254" width="8.81640625" style="2" customWidth="1"/>
    <col min="11255" max="11255" width="24.6328125" style="2" customWidth="1"/>
    <col min="11256" max="11256" width="6" style="2" bestFit="1" customWidth="1"/>
    <col min="11257" max="11264" width="5.81640625" style="2"/>
    <col min="11265" max="11265" width="12.6328125" style="2" customWidth="1"/>
    <col min="11266" max="11266" width="20.81640625" style="2" customWidth="1"/>
    <col min="11267" max="11268" width="17.1796875" style="2" customWidth="1"/>
    <col min="11269" max="11270" width="25.81640625" style="2" customWidth="1"/>
    <col min="11271" max="11271" width="26.36328125" style="2" customWidth="1"/>
    <col min="11272" max="11272" width="16.453125" style="2" customWidth="1"/>
    <col min="11273" max="11273" width="14.453125" style="2" customWidth="1"/>
    <col min="11274" max="11274" width="9.453125" style="2" customWidth="1"/>
    <col min="11275" max="11275" width="16.6328125" style="2" customWidth="1"/>
    <col min="11276" max="11276" width="12.453125" style="2" customWidth="1"/>
    <col min="11277" max="11277" width="9.54296875" style="2" customWidth="1"/>
    <col min="11278" max="11278" width="15.54296875" style="2" customWidth="1"/>
    <col min="11279" max="11510" width="8.81640625" style="2" customWidth="1"/>
    <col min="11511" max="11511" width="24.6328125" style="2" customWidth="1"/>
    <col min="11512" max="11512" width="6" style="2" bestFit="1" customWidth="1"/>
    <col min="11513" max="11520" width="5.81640625" style="2"/>
    <col min="11521" max="11521" width="12.6328125" style="2" customWidth="1"/>
    <col min="11522" max="11522" width="20.81640625" style="2" customWidth="1"/>
    <col min="11523" max="11524" width="17.1796875" style="2" customWidth="1"/>
    <col min="11525" max="11526" width="25.81640625" style="2" customWidth="1"/>
    <col min="11527" max="11527" width="26.36328125" style="2" customWidth="1"/>
    <col min="11528" max="11528" width="16.453125" style="2" customWidth="1"/>
    <col min="11529" max="11529" width="14.453125" style="2" customWidth="1"/>
    <col min="11530" max="11530" width="9.453125" style="2" customWidth="1"/>
    <col min="11531" max="11531" width="16.6328125" style="2" customWidth="1"/>
    <col min="11532" max="11532" width="12.453125" style="2" customWidth="1"/>
    <col min="11533" max="11533" width="9.54296875" style="2" customWidth="1"/>
    <col min="11534" max="11534" width="15.54296875" style="2" customWidth="1"/>
    <col min="11535" max="11766" width="8.81640625" style="2" customWidth="1"/>
    <col min="11767" max="11767" width="24.6328125" style="2" customWidth="1"/>
    <col min="11768" max="11768" width="6" style="2" bestFit="1" customWidth="1"/>
    <col min="11769" max="11776" width="5.81640625" style="2"/>
    <col min="11777" max="11777" width="12.6328125" style="2" customWidth="1"/>
    <col min="11778" max="11778" width="20.81640625" style="2" customWidth="1"/>
    <col min="11779" max="11780" width="17.1796875" style="2" customWidth="1"/>
    <col min="11781" max="11782" width="25.81640625" style="2" customWidth="1"/>
    <col min="11783" max="11783" width="26.36328125" style="2" customWidth="1"/>
    <col min="11784" max="11784" width="16.453125" style="2" customWidth="1"/>
    <col min="11785" max="11785" width="14.453125" style="2" customWidth="1"/>
    <col min="11786" max="11786" width="9.453125" style="2" customWidth="1"/>
    <col min="11787" max="11787" width="16.6328125" style="2" customWidth="1"/>
    <col min="11788" max="11788" width="12.453125" style="2" customWidth="1"/>
    <col min="11789" max="11789" width="9.54296875" style="2" customWidth="1"/>
    <col min="11790" max="11790" width="15.54296875" style="2" customWidth="1"/>
    <col min="11791" max="12022" width="8.81640625" style="2" customWidth="1"/>
    <col min="12023" max="12023" width="24.6328125" style="2" customWidth="1"/>
    <col min="12024" max="12024" width="6" style="2" bestFit="1" customWidth="1"/>
    <col min="12025" max="12032" width="5.81640625" style="2"/>
    <col min="12033" max="12033" width="12.6328125" style="2" customWidth="1"/>
    <col min="12034" max="12034" width="20.81640625" style="2" customWidth="1"/>
    <col min="12035" max="12036" width="17.1796875" style="2" customWidth="1"/>
    <col min="12037" max="12038" width="25.81640625" style="2" customWidth="1"/>
    <col min="12039" max="12039" width="26.36328125" style="2" customWidth="1"/>
    <col min="12040" max="12040" width="16.453125" style="2" customWidth="1"/>
    <col min="12041" max="12041" width="14.453125" style="2" customWidth="1"/>
    <col min="12042" max="12042" width="9.453125" style="2" customWidth="1"/>
    <col min="12043" max="12043" width="16.6328125" style="2" customWidth="1"/>
    <col min="12044" max="12044" width="12.453125" style="2" customWidth="1"/>
    <col min="12045" max="12045" width="9.54296875" style="2" customWidth="1"/>
    <col min="12046" max="12046" width="15.54296875" style="2" customWidth="1"/>
    <col min="12047" max="12278" width="8.81640625" style="2" customWidth="1"/>
    <col min="12279" max="12279" width="24.6328125" style="2" customWidth="1"/>
    <col min="12280" max="12280" width="6" style="2" bestFit="1" customWidth="1"/>
    <col min="12281" max="12288" width="5.81640625" style="2"/>
    <col min="12289" max="12289" width="12.6328125" style="2" customWidth="1"/>
    <col min="12290" max="12290" width="20.81640625" style="2" customWidth="1"/>
    <col min="12291" max="12292" width="17.1796875" style="2" customWidth="1"/>
    <col min="12293" max="12294" width="25.81640625" style="2" customWidth="1"/>
    <col min="12295" max="12295" width="26.36328125" style="2" customWidth="1"/>
    <col min="12296" max="12296" width="16.453125" style="2" customWidth="1"/>
    <col min="12297" max="12297" width="14.453125" style="2" customWidth="1"/>
    <col min="12298" max="12298" width="9.453125" style="2" customWidth="1"/>
    <col min="12299" max="12299" width="16.6328125" style="2" customWidth="1"/>
    <col min="12300" max="12300" width="12.453125" style="2" customWidth="1"/>
    <col min="12301" max="12301" width="9.54296875" style="2" customWidth="1"/>
    <col min="12302" max="12302" width="15.54296875" style="2" customWidth="1"/>
    <col min="12303" max="12534" width="8.81640625" style="2" customWidth="1"/>
    <col min="12535" max="12535" width="24.6328125" style="2" customWidth="1"/>
    <col min="12536" max="12536" width="6" style="2" bestFit="1" customWidth="1"/>
    <col min="12537" max="12544" width="5.81640625" style="2"/>
    <col min="12545" max="12545" width="12.6328125" style="2" customWidth="1"/>
    <col min="12546" max="12546" width="20.81640625" style="2" customWidth="1"/>
    <col min="12547" max="12548" width="17.1796875" style="2" customWidth="1"/>
    <col min="12549" max="12550" width="25.81640625" style="2" customWidth="1"/>
    <col min="12551" max="12551" width="26.36328125" style="2" customWidth="1"/>
    <col min="12552" max="12552" width="16.453125" style="2" customWidth="1"/>
    <col min="12553" max="12553" width="14.453125" style="2" customWidth="1"/>
    <col min="12554" max="12554" width="9.453125" style="2" customWidth="1"/>
    <col min="12555" max="12555" width="16.6328125" style="2" customWidth="1"/>
    <col min="12556" max="12556" width="12.453125" style="2" customWidth="1"/>
    <col min="12557" max="12557" width="9.54296875" style="2" customWidth="1"/>
    <col min="12558" max="12558" width="15.54296875" style="2" customWidth="1"/>
    <col min="12559" max="12790" width="8.81640625" style="2" customWidth="1"/>
    <col min="12791" max="12791" width="24.6328125" style="2" customWidth="1"/>
    <col min="12792" max="12792" width="6" style="2" bestFit="1" customWidth="1"/>
    <col min="12793" max="12800" width="5.81640625" style="2"/>
    <col min="12801" max="12801" width="12.6328125" style="2" customWidth="1"/>
    <col min="12802" max="12802" width="20.81640625" style="2" customWidth="1"/>
    <col min="12803" max="12804" width="17.1796875" style="2" customWidth="1"/>
    <col min="12805" max="12806" width="25.81640625" style="2" customWidth="1"/>
    <col min="12807" max="12807" width="26.36328125" style="2" customWidth="1"/>
    <col min="12808" max="12808" width="16.453125" style="2" customWidth="1"/>
    <col min="12809" max="12809" width="14.453125" style="2" customWidth="1"/>
    <col min="12810" max="12810" width="9.453125" style="2" customWidth="1"/>
    <col min="12811" max="12811" width="16.6328125" style="2" customWidth="1"/>
    <col min="12812" max="12812" width="12.453125" style="2" customWidth="1"/>
    <col min="12813" max="12813" width="9.54296875" style="2" customWidth="1"/>
    <col min="12814" max="12814" width="15.54296875" style="2" customWidth="1"/>
    <col min="12815" max="13046" width="8.81640625" style="2" customWidth="1"/>
    <col min="13047" max="13047" width="24.6328125" style="2" customWidth="1"/>
    <col min="13048" max="13048" width="6" style="2" bestFit="1" customWidth="1"/>
    <col min="13049" max="13056" width="5.81640625" style="2"/>
    <col min="13057" max="13057" width="12.6328125" style="2" customWidth="1"/>
    <col min="13058" max="13058" width="20.81640625" style="2" customWidth="1"/>
    <col min="13059" max="13060" width="17.1796875" style="2" customWidth="1"/>
    <col min="13061" max="13062" width="25.81640625" style="2" customWidth="1"/>
    <col min="13063" max="13063" width="26.36328125" style="2" customWidth="1"/>
    <col min="13064" max="13064" width="16.453125" style="2" customWidth="1"/>
    <col min="13065" max="13065" width="14.453125" style="2" customWidth="1"/>
    <col min="13066" max="13066" width="9.453125" style="2" customWidth="1"/>
    <col min="13067" max="13067" width="16.6328125" style="2" customWidth="1"/>
    <col min="13068" max="13068" width="12.453125" style="2" customWidth="1"/>
    <col min="13069" max="13069" width="9.54296875" style="2" customWidth="1"/>
    <col min="13070" max="13070" width="15.54296875" style="2" customWidth="1"/>
    <col min="13071" max="13302" width="8.81640625" style="2" customWidth="1"/>
    <col min="13303" max="13303" width="24.6328125" style="2" customWidth="1"/>
    <col min="13304" max="13304" width="6" style="2" bestFit="1" customWidth="1"/>
    <col min="13305" max="13312" width="5.81640625" style="2"/>
    <col min="13313" max="13313" width="12.6328125" style="2" customWidth="1"/>
    <col min="13314" max="13314" width="20.81640625" style="2" customWidth="1"/>
    <col min="13315" max="13316" width="17.1796875" style="2" customWidth="1"/>
    <col min="13317" max="13318" width="25.81640625" style="2" customWidth="1"/>
    <col min="13319" max="13319" width="26.36328125" style="2" customWidth="1"/>
    <col min="13320" max="13320" width="16.453125" style="2" customWidth="1"/>
    <col min="13321" max="13321" width="14.453125" style="2" customWidth="1"/>
    <col min="13322" max="13322" width="9.453125" style="2" customWidth="1"/>
    <col min="13323" max="13323" width="16.6328125" style="2" customWidth="1"/>
    <col min="13324" max="13324" width="12.453125" style="2" customWidth="1"/>
    <col min="13325" max="13325" width="9.54296875" style="2" customWidth="1"/>
    <col min="13326" max="13326" width="15.54296875" style="2" customWidth="1"/>
    <col min="13327" max="13558" width="8.81640625" style="2" customWidth="1"/>
    <col min="13559" max="13559" width="24.6328125" style="2" customWidth="1"/>
    <col min="13560" max="13560" width="6" style="2" bestFit="1" customWidth="1"/>
    <col min="13561" max="13568" width="5.81640625" style="2"/>
    <col min="13569" max="13569" width="12.6328125" style="2" customWidth="1"/>
    <col min="13570" max="13570" width="20.81640625" style="2" customWidth="1"/>
    <col min="13571" max="13572" width="17.1796875" style="2" customWidth="1"/>
    <col min="13573" max="13574" width="25.81640625" style="2" customWidth="1"/>
    <col min="13575" max="13575" width="26.36328125" style="2" customWidth="1"/>
    <col min="13576" max="13576" width="16.453125" style="2" customWidth="1"/>
    <col min="13577" max="13577" width="14.453125" style="2" customWidth="1"/>
    <col min="13578" max="13578" width="9.453125" style="2" customWidth="1"/>
    <col min="13579" max="13579" width="16.6328125" style="2" customWidth="1"/>
    <col min="13580" max="13580" width="12.453125" style="2" customWidth="1"/>
    <col min="13581" max="13581" width="9.54296875" style="2" customWidth="1"/>
    <col min="13582" max="13582" width="15.54296875" style="2" customWidth="1"/>
    <col min="13583" max="13814" width="8.81640625" style="2" customWidth="1"/>
    <col min="13815" max="13815" width="24.6328125" style="2" customWidth="1"/>
    <col min="13816" max="13816" width="6" style="2" bestFit="1" customWidth="1"/>
    <col min="13817" max="13824" width="5.81640625" style="2"/>
    <col min="13825" max="13825" width="12.6328125" style="2" customWidth="1"/>
    <col min="13826" max="13826" width="20.81640625" style="2" customWidth="1"/>
    <col min="13827" max="13828" width="17.1796875" style="2" customWidth="1"/>
    <col min="13829" max="13830" width="25.81640625" style="2" customWidth="1"/>
    <col min="13831" max="13831" width="26.36328125" style="2" customWidth="1"/>
    <col min="13832" max="13832" width="16.453125" style="2" customWidth="1"/>
    <col min="13833" max="13833" width="14.453125" style="2" customWidth="1"/>
    <col min="13834" max="13834" width="9.453125" style="2" customWidth="1"/>
    <col min="13835" max="13835" width="16.6328125" style="2" customWidth="1"/>
    <col min="13836" max="13836" width="12.453125" style="2" customWidth="1"/>
    <col min="13837" max="13837" width="9.54296875" style="2" customWidth="1"/>
    <col min="13838" max="13838" width="15.54296875" style="2" customWidth="1"/>
    <col min="13839" max="14070" width="8.81640625" style="2" customWidth="1"/>
    <col min="14071" max="14071" width="24.6328125" style="2" customWidth="1"/>
    <col min="14072" max="14072" width="6" style="2" bestFit="1" customWidth="1"/>
    <col min="14073" max="14080" width="5.81640625" style="2"/>
    <col min="14081" max="14081" width="12.6328125" style="2" customWidth="1"/>
    <col min="14082" max="14082" width="20.81640625" style="2" customWidth="1"/>
    <col min="14083" max="14084" width="17.1796875" style="2" customWidth="1"/>
    <col min="14085" max="14086" width="25.81640625" style="2" customWidth="1"/>
    <col min="14087" max="14087" width="26.36328125" style="2" customWidth="1"/>
    <col min="14088" max="14088" width="16.453125" style="2" customWidth="1"/>
    <col min="14089" max="14089" width="14.453125" style="2" customWidth="1"/>
    <col min="14090" max="14090" width="9.453125" style="2" customWidth="1"/>
    <col min="14091" max="14091" width="16.6328125" style="2" customWidth="1"/>
    <col min="14092" max="14092" width="12.453125" style="2" customWidth="1"/>
    <col min="14093" max="14093" width="9.54296875" style="2" customWidth="1"/>
    <col min="14094" max="14094" width="15.54296875" style="2" customWidth="1"/>
    <col min="14095" max="14326" width="8.81640625" style="2" customWidth="1"/>
    <col min="14327" max="14327" width="24.6328125" style="2" customWidth="1"/>
    <col min="14328" max="14328" width="6" style="2" bestFit="1" customWidth="1"/>
    <col min="14329" max="14336" width="5.81640625" style="2"/>
    <col min="14337" max="14337" width="12.6328125" style="2" customWidth="1"/>
    <col min="14338" max="14338" width="20.81640625" style="2" customWidth="1"/>
    <col min="14339" max="14340" width="17.1796875" style="2" customWidth="1"/>
    <col min="14341" max="14342" width="25.81640625" style="2" customWidth="1"/>
    <col min="14343" max="14343" width="26.36328125" style="2" customWidth="1"/>
    <col min="14344" max="14344" width="16.453125" style="2" customWidth="1"/>
    <col min="14345" max="14345" width="14.453125" style="2" customWidth="1"/>
    <col min="14346" max="14346" width="9.453125" style="2" customWidth="1"/>
    <col min="14347" max="14347" width="16.6328125" style="2" customWidth="1"/>
    <col min="14348" max="14348" width="12.453125" style="2" customWidth="1"/>
    <col min="14349" max="14349" width="9.54296875" style="2" customWidth="1"/>
    <col min="14350" max="14350" width="15.54296875" style="2" customWidth="1"/>
    <col min="14351" max="14582" width="8.81640625" style="2" customWidth="1"/>
    <col min="14583" max="14583" width="24.6328125" style="2" customWidth="1"/>
    <col min="14584" max="14584" width="6" style="2" bestFit="1" customWidth="1"/>
    <col min="14585" max="14592" width="5.81640625" style="2"/>
    <col min="14593" max="14593" width="12.6328125" style="2" customWidth="1"/>
    <col min="14594" max="14594" width="20.81640625" style="2" customWidth="1"/>
    <col min="14595" max="14596" width="17.1796875" style="2" customWidth="1"/>
    <col min="14597" max="14598" width="25.81640625" style="2" customWidth="1"/>
    <col min="14599" max="14599" width="26.36328125" style="2" customWidth="1"/>
    <col min="14600" max="14600" width="16.453125" style="2" customWidth="1"/>
    <col min="14601" max="14601" width="14.453125" style="2" customWidth="1"/>
    <col min="14602" max="14602" width="9.453125" style="2" customWidth="1"/>
    <col min="14603" max="14603" width="16.6328125" style="2" customWidth="1"/>
    <col min="14604" max="14604" width="12.453125" style="2" customWidth="1"/>
    <col min="14605" max="14605" width="9.54296875" style="2" customWidth="1"/>
    <col min="14606" max="14606" width="15.54296875" style="2" customWidth="1"/>
    <col min="14607" max="14838" width="8.81640625" style="2" customWidth="1"/>
    <col min="14839" max="14839" width="24.6328125" style="2" customWidth="1"/>
    <col min="14840" max="14840" width="6" style="2" bestFit="1" customWidth="1"/>
    <col min="14841" max="14848" width="5.81640625" style="2"/>
    <col min="14849" max="14849" width="12.6328125" style="2" customWidth="1"/>
    <col min="14850" max="14850" width="20.81640625" style="2" customWidth="1"/>
    <col min="14851" max="14852" width="17.1796875" style="2" customWidth="1"/>
    <col min="14853" max="14854" width="25.81640625" style="2" customWidth="1"/>
    <col min="14855" max="14855" width="26.36328125" style="2" customWidth="1"/>
    <col min="14856" max="14856" width="16.453125" style="2" customWidth="1"/>
    <col min="14857" max="14857" width="14.453125" style="2" customWidth="1"/>
    <col min="14858" max="14858" width="9.453125" style="2" customWidth="1"/>
    <col min="14859" max="14859" width="16.6328125" style="2" customWidth="1"/>
    <col min="14860" max="14860" width="12.453125" style="2" customWidth="1"/>
    <col min="14861" max="14861" width="9.54296875" style="2" customWidth="1"/>
    <col min="14862" max="14862" width="15.54296875" style="2" customWidth="1"/>
    <col min="14863" max="15094" width="8.81640625" style="2" customWidth="1"/>
    <col min="15095" max="15095" width="24.6328125" style="2" customWidth="1"/>
    <col min="15096" max="15096" width="6" style="2" bestFit="1" customWidth="1"/>
    <col min="15097" max="15104" width="5.81640625" style="2"/>
    <col min="15105" max="15105" width="12.6328125" style="2" customWidth="1"/>
    <col min="15106" max="15106" width="20.81640625" style="2" customWidth="1"/>
    <col min="15107" max="15108" width="17.1796875" style="2" customWidth="1"/>
    <col min="15109" max="15110" width="25.81640625" style="2" customWidth="1"/>
    <col min="15111" max="15111" width="26.36328125" style="2" customWidth="1"/>
    <col min="15112" max="15112" width="16.453125" style="2" customWidth="1"/>
    <col min="15113" max="15113" width="14.453125" style="2" customWidth="1"/>
    <col min="15114" max="15114" width="9.453125" style="2" customWidth="1"/>
    <col min="15115" max="15115" width="16.6328125" style="2" customWidth="1"/>
    <col min="15116" max="15116" width="12.453125" style="2" customWidth="1"/>
    <col min="15117" max="15117" width="9.54296875" style="2" customWidth="1"/>
    <col min="15118" max="15118" width="15.54296875" style="2" customWidth="1"/>
    <col min="15119" max="15350" width="8.81640625" style="2" customWidth="1"/>
    <col min="15351" max="15351" width="24.6328125" style="2" customWidth="1"/>
    <col min="15352" max="15352" width="6" style="2" bestFit="1" customWidth="1"/>
    <col min="15353" max="15360" width="5.81640625" style="2"/>
    <col min="15361" max="15361" width="12.6328125" style="2" customWidth="1"/>
    <col min="15362" max="15362" width="20.81640625" style="2" customWidth="1"/>
    <col min="15363" max="15364" width="17.1796875" style="2" customWidth="1"/>
    <col min="15365" max="15366" width="25.81640625" style="2" customWidth="1"/>
    <col min="15367" max="15367" width="26.36328125" style="2" customWidth="1"/>
    <col min="15368" max="15368" width="16.453125" style="2" customWidth="1"/>
    <col min="15369" max="15369" width="14.453125" style="2" customWidth="1"/>
    <col min="15370" max="15370" width="9.453125" style="2" customWidth="1"/>
    <col min="15371" max="15371" width="16.6328125" style="2" customWidth="1"/>
    <col min="15372" max="15372" width="12.453125" style="2" customWidth="1"/>
    <col min="15373" max="15373" width="9.54296875" style="2" customWidth="1"/>
    <col min="15374" max="15374" width="15.54296875" style="2" customWidth="1"/>
    <col min="15375" max="15606" width="8.81640625" style="2" customWidth="1"/>
    <col min="15607" max="15607" width="24.6328125" style="2" customWidth="1"/>
    <col min="15608" max="15608" width="6" style="2" bestFit="1" customWidth="1"/>
    <col min="15609" max="15616" width="5.81640625" style="2"/>
    <col min="15617" max="15617" width="12.6328125" style="2" customWidth="1"/>
    <col min="15618" max="15618" width="20.81640625" style="2" customWidth="1"/>
    <col min="15619" max="15620" width="17.1796875" style="2" customWidth="1"/>
    <col min="15621" max="15622" width="25.81640625" style="2" customWidth="1"/>
    <col min="15623" max="15623" width="26.36328125" style="2" customWidth="1"/>
    <col min="15624" max="15624" width="16.453125" style="2" customWidth="1"/>
    <col min="15625" max="15625" width="14.453125" style="2" customWidth="1"/>
    <col min="15626" max="15626" width="9.453125" style="2" customWidth="1"/>
    <col min="15627" max="15627" width="16.6328125" style="2" customWidth="1"/>
    <col min="15628" max="15628" width="12.453125" style="2" customWidth="1"/>
    <col min="15629" max="15629" width="9.54296875" style="2" customWidth="1"/>
    <col min="15630" max="15630" width="15.54296875" style="2" customWidth="1"/>
    <col min="15631" max="15862" width="8.81640625" style="2" customWidth="1"/>
    <col min="15863" max="15863" width="24.6328125" style="2" customWidth="1"/>
    <col min="15864" max="15864" width="6" style="2" bestFit="1" customWidth="1"/>
    <col min="15865" max="15872" width="5.81640625" style="2"/>
    <col min="15873" max="15873" width="12.6328125" style="2" customWidth="1"/>
    <col min="15874" max="15874" width="20.81640625" style="2" customWidth="1"/>
    <col min="15875" max="15876" width="17.1796875" style="2" customWidth="1"/>
    <col min="15877" max="15878" width="25.81640625" style="2" customWidth="1"/>
    <col min="15879" max="15879" width="26.36328125" style="2" customWidth="1"/>
    <col min="15880" max="15880" width="16.453125" style="2" customWidth="1"/>
    <col min="15881" max="15881" width="14.453125" style="2" customWidth="1"/>
    <col min="15882" max="15882" width="9.453125" style="2" customWidth="1"/>
    <col min="15883" max="15883" width="16.6328125" style="2" customWidth="1"/>
    <col min="15884" max="15884" width="12.453125" style="2" customWidth="1"/>
    <col min="15885" max="15885" width="9.54296875" style="2" customWidth="1"/>
    <col min="15886" max="15886" width="15.54296875" style="2" customWidth="1"/>
    <col min="15887" max="16118" width="8.81640625" style="2" customWidth="1"/>
    <col min="16119" max="16119" width="24.6328125" style="2" customWidth="1"/>
    <col min="16120" max="16120" width="6" style="2" bestFit="1" customWidth="1"/>
    <col min="16121" max="16128" width="5.81640625" style="2"/>
    <col min="16129" max="16129" width="12.6328125" style="2" customWidth="1"/>
    <col min="16130" max="16130" width="20.81640625" style="2" customWidth="1"/>
    <col min="16131" max="16132" width="17.1796875" style="2" customWidth="1"/>
    <col min="16133" max="16134" width="25.81640625" style="2" customWidth="1"/>
    <col min="16135" max="16135" width="26.36328125" style="2" customWidth="1"/>
    <col min="16136" max="16136" width="16.453125" style="2" customWidth="1"/>
    <col min="16137" max="16137" width="14.453125" style="2" customWidth="1"/>
    <col min="16138" max="16138" width="9.453125" style="2" customWidth="1"/>
    <col min="16139" max="16139" width="16.6328125" style="2" customWidth="1"/>
    <col min="16140" max="16140" width="12.453125" style="2" customWidth="1"/>
    <col min="16141" max="16141" width="9.54296875" style="2" customWidth="1"/>
    <col min="16142" max="16142" width="15.54296875" style="2" customWidth="1"/>
    <col min="16143" max="16374" width="8.81640625" style="2" customWidth="1"/>
    <col min="16375" max="16375" width="24.6328125" style="2" customWidth="1"/>
    <col min="16376" max="16376" width="6" style="2" bestFit="1" customWidth="1"/>
    <col min="16377" max="16384" width="5.81640625" style="2"/>
  </cols>
  <sheetData>
    <row r="1" spans="1:23" ht="20.25" customHeight="1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</row>
    <row r="2" spans="1:23" ht="20" customHeight="1">
      <c r="A2" s="89" t="s">
        <v>1</v>
      </c>
      <c r="B2" s="89"/>
      <c r="C2" s="89"/>
      <c r="D2" s="89"/>
      <c r="E2" s="89"/>
      <c r="F2" s="3"/>
      <c r="G2" s="4" t="s">
        <v>2</v>
      </c>
      <c r="H2" s="5"/>
      <c r="I2" s="6"/>
    </row>
    <row r="3" spans="1:23" ht="44" customHeight="1">
      <c r="A3" s="89" t="s">
        <v>151</v>
      </c>
      <c r="B3" s="89"/>
      <c r="C3" s="89"/>
      <c r="D3" s="89"/>
      <c r="E3" s="89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88" t="s">
        <v>9</v>
      </c>
      <c r="P3" s="88"/>
      <c r="Q3" s="88"/>
      <c r="R3" s="88"/>
      <c r="S3" s="88"/>
      <c r="T3" s="88"/>
      <c r="U3" s="88"/>
      <c r="V3" s="88"/>
      <c r="W3" s="88"/>
    </row>
    <row r="4" spans="1:23" ht="32.5" customHeight="1">
      <c r="A4" s="89" t="s">
        <v>152</v>
      </c>
      <c r="B4" s="89"/>
      <c r="C4" s="89"/>
      <c r="D4" s="89"/>
      <c r="E4" s="89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20.25" customHeight="1">
      <c r="A5" s="11" t="s">
        <v>13</v>
      </c>
      <c r="B5" s="11"/>
      <c r="C5" s="11"/>
      <c r="D5" s="11"/>
      <c r="E5" s="11"/>
      <c r="F5" s="3"/>
      <c r="G5" s="4" t="s">
        <v>14</v>
      </c>
      <c r="H5" s="41">
        <f>(35/60)*100</f>
        <v>58.333333333333336</v>
      </c>
      <c r="I5" s="6"/>
      <c r="K5" s="13" t="s">
        <v>15</v>
      </c>
      <c r="L5" s="13">
        <v>2</v>
      </c>
      <c r="N5" s="14">
        <v>2</v>
      </c>
      <c r="O5" s="88"/>
      <c r="P5" s="88"/>
      <c r="Q5" s="88"/>
      <c r="R5" s="88"/>
      <c r="S5" s="88"/>
      <c r="T5" s="88"/>
      <c r="U5" s="88"/>
      <c r="V5" s="88"/>
      <c r="W5" s="88"/>
    </row>
    <row r="6" spans="1:23" ht="49" customHeight="1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42">
        <f>(24/60)*100</f>
        <v>40</v>
      </c>
      <c r="I6" s="6"/>
      <c r="K6" s="19" t="s">
        <v>20</v>
      </c>
      <c r="L6" s="19">
        <v>1</v>
      </c>
      <c r="N6" s="20">
        <v>1</v>
      </c>
      <c r="O6" s="88"/>
      <c r="P6" s="88"/>
      <c r="Q6" s="88"/>
      <c r="R6" s="88"/>
      <c r="S6" s="88"/>
      <c r="T6" s="88"/>
      <c r="U6" s="88"/>
      <c r="V6" s="88"/>
      <c r="W6" s="88"/>
    </row>
    <row r="7" spans="1:23" ht="42.75" customHeight="1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42">
        <v>49.17</v>
      </c>
      <c r="I7" s="26">
        <v>0.6</v>
      </c>
      <c r="K7" s="27" t="s">
        <v>24</v>
      </c>
      <c r="L7" s="27">
        <v>0</v>
      </c>
      <c r="N7" s="28"/>
      <c r="O7" s="88"/>
      <c r="P7" s="88"/>
      <c r="Q7" s="88"/>
      <c r="R7" s="88"/>
      <c r="S7" s="88"/>
      <c r="T7" s="88"/>
      <c r="U7" s="88"/>
      <c r="V7" s="88"/>
      <c r="W7" s="88"/>
    </row>
    <row r="8" spans="1:23" ht="25" customHeight="1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23" ht="25" customHeight="1">
      <c r="B9" s="21" t="s">
        <v>30</v>
      </c>
      <c r="C9" s="23" t="s">
        <v>140</v>
      </c>
      <c r="D9" s="23"/>
      <c r="E9" s="23" t="s">
        <v>140</v>
      </c>
      <c r="F9" s="29"/>
      <c r="H9" s="30"/>
      <c r="I9" s="30"/>
    </row>
    <row r="10" spans="1:23" ht="25" customHeight="1">
      <c r="B10" s="21" t="s">
        <v>32</v>
      </c>
      <c r="C10" s="23">
        <v>25</v>
      </c>
      <c r="D10" s="31">
        <f>(0.55*25)</f>
        <v>13.750000000000002</v>
      </c>
      <c r="E10" s="32">
        <v>75</v>
      </c>
      <c r="F10" s="33">
        <f>0.55*75</f>
        <v>41.25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  <c r="U10" s="36" t="s">
        <v>46</v>
      </c>
      <c r="V10" s="36" t="s">
        <v>47</v>
      </c>
    </row>
    <row r="11" spans="1:23" ht="25" customHeight="1">
      <c r="A11" s="15">
        <v>1</v>
      </c>
      <c r="B11" s="37" t="s">
        <v>65</v>
      </c>
      <c r="C11" s="38">
        <v>14</v>
      </c>
      <c r="D11" s="38">
        <f>COUNTIF(C11:C82,"&gt;="&amp;D10)</f>
        <v>35</v>
      </c>
      <c r="E11" s="65">
        <v>38</v>
      </c>
      <c r="F11" s="39">
        <f>COUNTIF(E11:E82,"&gt;="&amp;F10)</f>
        <v>24</v>
      </c>
      <c r="G11" s="40" t="s">
        <v>48</v>
      </c>
      <c r="H11" s="4">
        <v>2</v>
      </c>
      <c r="I11" s="4">
        <v>2</v>
      </c>
      <c r="J11" s="6"/>
      <c r="K11" s="6"/>
      <c r="L11" s="6"/>
      <c r="M11" s="6"/>
      <c r="N11" s="6"/>
      <c r="O11" s="6"/>
      <c r="P11" s="6"/>
      <c r="Q11" s="6"/>
      <c r="R11" s="4">
        <v>1</v>
      </c>
      <c r="S11" s="6"/>
      <c r="T11" s="4">
        <v>2</v>
      </c>
      <c r="U11" s="6"/>
      <c r="V11" s="4">
        <v>1</v>
      </c>
    </row>
    <row r="12" spans="1:23" ht="25" customHeight="1">
      <c r="A12" s="15">
        <v>2</v>
      </c>
      <c r="B12" s="37" t="s">
        <v>66</v>
      </c>
      <c r="C12" s="38">
        <v>18</v>
      </c>
      <c r="D12" s="41">
        <f>(35/60)*100</f>
        <v>58.333333333333336</v>
      </c>
      <c r="E12" s="65">
        <v>46</v>
      </c>
      <c r="F12" s="42">
        <f>(24/60)*100</f>
        <v>40</v>
      </c>
      <c r="G12" s="40" t="s">
        <v>49</v>
      </c>
      <c r="H12" s="43">
        <v>2</v>
      </c>
      <c r="I12" s="43">
        <v>2</v>
      </c>
      <c r="J12" s="6"/>
      <c r="K12" s="6"/>
      <c r="L12" s="6"/>
      <c r="M12" s="6"/>
      <c r="N12" s="6"/>
      <c r="O12" s="6"/>
      <c r="P12" s="6"/>
      <c r="Q12" s="6"/>
      <c r="R12" s="43">
        <v>1</v>
      </c>
      <c r="S12" s="6"/>
      <c r="T12" s="43">
        <v>1</v>
      </c>
      <c r="U12" s="6"/>
      <c r="V12" s="43">
        <v>1</v>
      </c>
    </row>
    <row r="13" spans="1:23" ht="25" customHeight="1">
      <c r="A13" s="15">
        <v>3</v>
      </c>
      <c r="B13" s="37" t="s">
        <v>67</v>
      </c>
      <c r="C13" s="38">
        <v>18</v>
      </c>
      <c r="D13" s="38"/>
      <c r="E13" s="65">
        <v>41</v>
      </c>
      <c r="F13" s="44"/>
      <c r="G13" s="40" t="s">
        <v>50</v>
      </c>
      <c r="H13" s="43">
        <v>1</v>
      </c>
      <c r="I13" s="43">
        <v>1</v>
      </c>
      <c r="J13" s="6"/>
      <c r="K13" s="6"/>
      <c r="L13" s="6"/>
      <c r="M13" s="6"/>
      <c r="N13" s="6"/>
      <c r="O13" s="6"/>
      <c r="P13" s="6"/>
      <c r="Q13" s="6"/>
      <c r="R13" s="43">
        <v>1</v>
      </c>
      <c r="S13" s="6"/>
      <c r="T13" s="43">
        <v>1</v>
      </c>
      <c r="U13" s="6"/>
      <c r="V13" s="43">
        <v>1</v>
      </c>
    </row>
    <row r="14" spans="1:23" ht="35.5" customHeight="1">
      <c r="A14" s="15">
        <v>4</v>
      </c>
      <c r="B14" s="37" t="s">
        <v>68</v>
      </c>
      <c r="C14" s="38">
        <v>18</v>
      </c>
      <c r="D14" s="38"/>
      <c r="E14" s="65">
        <v>37</v>
      </c>
      <c r="F14" s="44"/>
      <c r="G14" s="40" t="s">
        <v>51</v>
      </c>
      <c r="H14" s="43">
        <v>2</v>
      </c>
      <c r="I14" s="43">
        <v>2</v>
      </c>
      <c r="J14" s="6"/>
      <c r="K14" s="6"/>
      <c r="L14" s="6"/>
      <c r="M14" s="6"/>
      <c r="N14" s="6"/>
      <c r="O14" s="6"/>
      <c r="P14" s="6"/>
      <c r="Q14" s="6"/>
      <c r="R14" s="43">
        <v>2</v>
      </c>
      <c r="S14" s="6"/>
      <c r="T14" s="43">
        <v>2</v>
      </c>
      <c r="U14" s="6"/>
      <c r="V14" s="43">
        <v>1</v>
      </c>
    </row>
    <row r="15" spans="1:23" ht="38" customHeight="1">
      <c r="A15" s="15">
        <v>5</v>
      </c>
      <c r="B15" s="37" t="s">
        <v>69</v>
      </c>
      <c r="C15" s="38">
        <v>17</v>
      </c>
      <c r="D15" s="38"/>
      <c r="E15" s="65">
        <v>43</v>
      </c>
      <c r="F15" s="44"/>
      <c r="G15" s="40" t="s">
        <v>52</v>
      </c>
      <c r="H15" s="43">
        <v>2</v>
      </c>
      <c r="I15" s="43">
        <v>2</v>
      </c>
      <c r="J15" s="6"/>
      <c r="K15" s="6"/>
      <c r="L15" s="6"/>
      <c r="M15" s="6"/>
      <c r="N15" s="6"/>
      <c r="O15" s="6"/>
      <c r="P15" s="6"/>
      <c r="Q15" s="6"/>
      <c r="R15" s="43">
        <v>2</v>
      </c>
      <c r="S15" s="6"/>
      <c r="T15" s="43">
        <v>2</v>
      </c>
      <c r="U15" s="6"/>
      <c r="V15" s="43">
        <v>1</v>
      </c>
    </row>
    <row r="16" spans="1:23" ht="25" customHeight="1">
      <c r="A16" s="15">
        <v>6</v>
      </c>
      <c r="B16" s="37" t="s">
        <v>70</v>
      </c>
      <c r="C16" s="38">
        <v>18</v>
      </c>
      <c r="D16" s="38"/>
      <c r="E16" s="65">
        <v>48</v>
      </c>
      <c r="F16" s="44"/>
      <c r="G16" s="45" t="s">
        <v>53</v>
      </c>
      <c r="H16" s="46">
        <f>AVERAGE(H11:H15)</f>
        <v>1.8</v>
      </c>
      <c r="I16" s="46">
        <f t="shared" ref="I16:V16" si="0">AVERAGE(I11:I15)</f>
        <v>1.8</v>
      </c>
      <c r="J16" s="46"/>
      <c r="K16" s="46"/>
      <c r="L16" s="46"/>
      <c r="M16" s="46"/>
      <c r="N16" s="46"/>
      <c r="O16" s="46"/>
      <c r="P16" s="46"/>
      <c r="Q16" s="46"/>
      <c r="R16" s="46">
        <f t="shared" si="0"/>
        <v>1.4</v>
      </c>
      <c r="S16" s="46"/>
      <c r="T16" s="46">
        <f t="shared" si="0"/>
        <v>1.6</v>
      </c>
      <c r="U16" s="46"/>
      <c r="V16" s="46">
        <f t="shared" si="0"/>
        <v>1</v>
      </c>
    </row>
    <row r="17" spans="1:22" ht="41" customHeight="1">
      <c r="A17" s="15">
        <v>7</v>
      </c>
      <c r="B17" s="37" t="s">
        <v>71</v>
      </c>
      <c r="C17" s="38">
        <v>7</v>
      </c>
      <c r="D17" s="38"/>
      <c r="E17" s="65">
        <v>22</v>
      </c>
      <c r="F17" s="38"/>
      <c r="G17" s="47" t="s">
        <v>54</v>
      </c>
      <c r="H17" s="48">
        <f>(49.17*H16)/100</f>
        <v>0.88505999999999996</v>
      </c>
      <c r="I17" s="48">
        <f t="shared" ref="I17:V17" si="1">(49.17*I16)/100</f>
        <v>0.88505999999999996</v>
      </c>
      <c r="J17" s="48"/>
      <c r="K17" s="48"/>
      <c r="L17" s="48"/>
      <c r="M17" s="48"/>
      <c r="N17" s="48"/>
      <c r="O17" s="48"/>
      <c r="P17" s="48"/>
      <c r="Q17" s="48"/>
      <c r="R17" s="48">
        <f t="shared" si="1"/>
        <v>0.68837999999999999</v>
      </c>
      <c r="S17" s="48"/>
      <c r="T17" s="48">
        <f t="shared" si="1"/>
        <v>0.78672000000000009</v>
      </c>
      <c r="U17" s="48"/>
      <c r="V17" s="48">
        <f t="shared" si="1"/>
        <v>0.49170000000000003</v>
      </c>
    </row>
    <row r="18" spans="1:22" ht="25" customHeight="1">
      <c r="A18" s="15">
        <v>8</v>
      </c>
      <c r="B18" s="37" t="s">
        <v>72</v>
      </c>
      <c r="C18" s="38">
        <v>12</v>
      </c>
      <c r="D18" s="38"/>
      <c r="E18" s="65">
        <v>32</v>
      </c>
      <c r="F18" s="49"/>
    </row>
    <row r="19" spans="1:22" ht="25" customHeight="1">
      <c r="A19" s="15">
        <v>9</v>
      </c>
      <c r="B19" s="37" t="s">
        <v>73</v>
      </c>
      <c r="C19" s="38">
        <v>6</v>
      </c>
      <c r="D19" s="38"/>
      <c r="E19" s="65">
        <v>20</v>
      </c>
      <c r="F19" s="49"/>
    </row>
    <row r="20" spans="1:22" ht="25" customHeight="1">
      <c r="A20" s="15">
        <v>10</v>
      </c>
      <c r="B20" s="37" t="s">
        <v>74</v>
      </c>
      <c r="C20" s="38">
        <v>14</v>
      </c>
      <c r="D20" s="38"/>
      <c r="E20" s="65">
        <v>38</v>
      </c>
      <c r="F20" s="49"/>
      <c r="J20" s="30"/>
      <c r="K20" s="30"/>
    </row>
    <row r="21" spans="1:22" ht="31.5" customHeight="1">
      <c r="A21" s="15">
        <v>11</v>
      </c>
      <c r="B21" s="37" t="s">
        <v>75</v>
      </c>
      <c r="C21" s="38">
        <v>13</v>
      </c>
      <c r="D21" s="38"/>
      <c r="E21" s="65">
        <v>43</v>
      </c>
      <c r="F21" s="49"/>
      <c r="H21" s="51"/>
      <c r="I21" s="90"/>
      <c r="J21" s="90"/>
      <c r="M21" s="30"/>
      <c r="N21" s="30"/>
      <c r="O21" s="30"/>
      <c r="P21" s="30"/>
      <c r="Q21" s="30"/>
    </row>
    <row r="22" spans="1:22" ht="25" customHeight="1">
      <c r="A22" s="15">
        <v>12</v>
      </c>
      <c r="B22" s="37" t="s">
        <v>76</v>
      </c>
      <c r="C22" s="38">
        <v>13</v>
      </c>
      <c r="D22" s="38"/>
      <c r="E22" s="65">
        <v>38</v>
      </c>
      <c r="F22" s="49"/>
      <c r="H22" s="52"/>
      <c r="I22" s="53"/>
      <c r="J22" s="53"/>
      <c r="M22" s="30"/>
      <c r="N22" s="30"/>
      <c r="O22" s="30"/>
      <c r="P22" s="30"/>
      <c r="Q22" s="30"/>
    </row>
    <row r="23" spans="1:22" ht="25" customHeight="1">
      <c r="A23" s="15">
        <v>13</v>
      </c>
      <c r="B23" s="37" t="s">
        <v>77</v>
      </c>
      <c r="C23" s="38">
        <v>17</v>
      </c>
      <c r="D23" s="38"/>
      <c r="E23" s="65">
        <v>45</v>
      </c>
      <c r="F23" s="49"/>
      <c r="H23" s="15"/>
      <c r="N23" s="30"/>
      <c r="O23" s="30"/>
      <c r="P23" s="30"/>
      <c r="Q23" s="30"/>
      <c r="R23" s="30"/>
    </row>
    <row r="24" spans="1:22" ht="25" customHeight="1">
      <c r="A24" s="15">
        <v>14</v>
      </c>
      <c r="B24" s="37" t="s">
        <v>78</v>
      </c>
      <c r="C24" s="38">
        <v>13</v>
      </c>
      <c r="D24" s="38"/>
      <c r="E24" s="65">
        <v>24</v>
      </c>
      <c r="F24" s="49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</row>
    <row r="25" spans="1:22" ht="25" customHeight="1">
      <c r="A25" s="15">
        <v>15</v>
      </c>
      <c r="B25" s="37" t="s">
        <v>79</v>
      </c>
      <c r="C25" s="54">
        <v>18</v>
      </c>
      <c r="D25" s="54"/>
      <c r="E25" s="65">
        <v>45</v>
      </c>
      <c r="F25" s="55"/>
      <c r="G25" s="56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</row>
    <row r="26" spans="1:22" ht="25" customHeight="1">
      <c r="A26" s="15">
        <v>16</v>
      </c>
      <c r="B26" s="37" t="s">
        <v>80</v>
      </c>
      <c r="C26" s="38">
        <v>13</v>
      </c>
      <c r="D26" s="38"/>
      <c r="E26" s="65">
        <v>42</v>
      </c>
      <c r="F26" s="49"/>
      <c r="G26" s="56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</row>
    <row r="27" spans="1:22" ht="25" customHeight="1">
      <c r="A27" s="15">
        <v>17</v>
      </c>
      <c r="B27" s="37" t="s">
        <v>81</v>
      </c>
      <c r="C27" s="38">
        <v>20</v>
      </c>
      <c r="D27" s="38"/>
      <c r="E27" s="65">
        <v>47</v>
      </c>
      <c r="F27" s="49"/>
      <c r="G27" s="56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</row>
    <row r="28" spans="1:22" ht="25" customHeight="1">
      <c r="A28" s="15">
        <v>18</v>
      </c>
      <c r="B28" s="37" t="s">
        <v>82</v>
      </c>
      <c r="C28" s="38">
        <v>16</v>
      </c>
      <c r="D28" s="38"/>
      <c r="E28" s="65">
        <v>30</v>
      </c>
      <c r="F28" s="49"/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</row>
    <row r="29" spans="1:22" ht="25" customHeight="1">
      <c r="A29" s="15">
        <v>19</v>
      </c>
      <c r="B29" s="37" t="s">
        <v>83</v>
      </c>
      <c r="C29" s="38">
        <v>20</v>
      </c>
      <c r="D29" s="38"/>
      <c r="E29" s="65">
        <v>45</v>
      </c>
      <c r="F29" s="49"/>
      <c r="G29" s="56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</row>
    <row r="30" spans="1:22" ht="25" customHeight="1">
      <c r="A30" s="15">
        <v>20</v>
      </c>
      <c r="B30" s="37" t="s">
        <v>84</v>
      </c>
      <c r="C30" s="38">
        <v>17</v>
      </c>
      <c r="D30" s="38"/>
      <c r="E30" s="65">
        <v>45</v>
      </c>
      <c r="F30" s="49"/>
      <c r="G30" s="56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</row>
    <row r="31" spans="1:22" ht="25" customHeight="1">
      <c r="A31" s="15">
        <v>21</v>
      </c>
      <c r="B31" s="37" t="s">
        <v>85</v>
      </c>
      <c r="C31" s="38">
        <v>13</v>
      </c>
      <c r="D31" s="38"/>
      <c r="E31" s="65">
        <v>33</v>
      </c>
      <c r="F31" s="49"/>
      <c r="G31" s="56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</row>
    <row r="32" spans="1:22" ht="25" customHeight="1">
      <c r="A32" s="15">
        <v>22</v>
      </c>
      <c r="B32" s="37" t="s">
        <v>86</v>
      </c>
      <c r="C32" s="38">
        <v>14</v>
      </c>
      <c r="D32" s="38"/>
      <c r="E32" s="65">
        <v>47</v>
      </c>
      <c r="F32" s="49"/>
      <c r="G32" s="56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</row>
    <row r="33" spans="1:23" ht="25" customHeight="1">
      <c r="A33" s="15">
        <v>23</v>
      </c>
      <c r="B33" s="37" t="s">
        <v>87</v>
      </c>
      <c r="C33" s="38">
        <v>16</v>
      </c>
      <c r="D33" s="38"/>
      <c r="E33" s="65">
        <v>49</v>
      </c>
      <c r="F33" s="49"/>
      <c r="G33" s="5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</row>
    <row r="34" spans="1:23" ht="25" customHeight="1">
      <c r="A34" s="15">
        <v>24</v>
      </c>
      <c r="B34" s="37" t="s">
        <v>88</v>
      </c>
      <c r="C34" s="38">
        <v>15</v>
      </c>
      <c r="D34" s="38"/>
      <c r="E34" s="65">
        <v>41</v>
      </c>
      <c r="F34" s="49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 ht="25" customHeight="1">
      <c r="A35" s="15">
        <v>25</v>
      </c>
      <c r="B35" s="37" t="s">
        <v>89</v>
      </c>
      <c r="C35" s="38">
        <v>13</v>
      </c>
      <c r="D35" s="38"/>
      <c r="E35" s="65">
        <v>29</v>
      </c>
      <c r="F35" s="49"/>
      <c r="G35" s="50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</row>
    <row r="36" spans="1:23" ht="25" customHeight="1">
      <c r="A36" s="15">
        <v>26</v>
      </c>
      <c r="B36" s="37" t="s">
        <v>90</v>
      </c>
      <c r="C36" s="38">
        <v>15</v>
      </c>
      <c r="D36" s="38"/>
      <c r="E36" s="65">
        <v>40</v>
      </c>
      <c r="F36" s="49"/>
    </row>
    <row r="37" spans="1:23" ht="25" customHeight="1">
      <c r="A37" s="15">
        <v>27</v>
      </c>
      <c r="B37" s="37" t="s">
        <v>91</v>
      </c>
      <c r="C37" s="38">
        <v>14</v>
      </c>
      <c r="D37" s="38"/>
      <c r="E37" s="65">
        <v>39</v>
      </c>
      <c r="F37" s="49"/>
    </row>
    <row r="38" spans="1:23" ht="25" customHeight="1">
      <c r="A38" s="15">
        <v>28</v>
      </c>
      <c r="B38" s="37" t="s">
        <v>92</v>
      </c>
      <c r="C38" s="38">
        <v>13</v>
      </c>
      <c r="D38" s="38"/>
      <c r="E38" s="65">
        <v>38</v>
      </c>
      <c r="F38" s="49"/>
      <c r="G38" s="5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</row>
    <row r="39" spans="1:23" ht="25" customHeight="1">
      <c r="A39" s="15">
        <v>29</v>
      </c>
      <c r="B39" s="37" t="s">
        <v>93</v>
      </c>
      <c r="C39" s="38">
        <v>13</v>
      </c>
      <c r="D39" s="38"/>
      <c r="E39" s="65">
        <v>41</v>
      </c>
      <c r="F39" s="49"/>
      <c r="G39" s="56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</row>
    <row r="40" spans="1:23" ht="25" customHeight="1">
      <c r="A40" s="15">
        <v>30</v>
      </c>
      <c r="B40" s="37" t="s">
        <v>94</v>
      </c>
      <c r="C40" s="38">
        <v>17</v>
      </c>
      <c r="D40" s="38"/>
      <c r="E40" s="65">
        <v>41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</row>
    <row r="41" spans="1:23" ht="25" customHeight="1">
      <c r="A41" s="15">
        <v>31</v>
      </c>
      <c r="B41" s="37" t="s">
        <v>95</v>
      </c>
      <c r="C41" s="38">
        <v>17</v>
      </c>
      <c r="D41" s="38"/>
      <c r="E41" s="65">
        <v>38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</row>
    <row r="42" spans="1:23" ht="25" customHeight="1">
      <c r="A42" s="15">
        <v>32</v>
      </c>
      <c r="B42" s="37" t="s">
        <v>96</v>
      </c>
      <c r="C42" s="38">
        <v>13</v>
      </c>
      <c r="D42" s="38"/>
      <c r="E42" s="65">
        <v>46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</row>
    <row r="43" spans="1:23" ht="25" customHeight="1">
      <c r="A43" s="15">
        <v>33</v>
      </c>
      <c r="B43" s="37" t="s">
        <v>97</v>
      </c>
      <c r="C43" s="38">
        <v>12</v>
      </c>
      <c r="D43" s="38"/>
      <c r="E43" s="65">
        <v>45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</row>
    <row r="44" spans="1:23" ht="25" customHeight="1">
      <c r="A44" s="15">
        <v>34</v>
      </c>
      <c r="B44" s="37" t="s">
        <v>98</v>
      </c>
      <c r="C44" s="38">
        <v>11</v>
      </c>
      <c r="D44" s="38"/>
      <c r="E44" s="65">
        <v>40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</row>
    <row r="45" spans="1:23" ht="25" customHeight="1">
      <c r="A45" s="15">
        <v>35</v>
      </c>
      <c r="B45" s="37" t="s">
        <v>99</v>
      </c>
      <c r="C45" s="38">
        <v>13</v>
      </c>
      <c r="D45" s="38"/>
      <c r="E45" s="65">
        <v>34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</row>
    <row r="46" spans="1:23" ht="25" customHeight="1">
      <c r="A46" s="15">
        <v>36</v>
      </c>
      <c r="B46" s="37" t="s">
        <v>100</v>
      </c>
      <c r="C46" s="38">
        <v>17</v>
      </c>
      <c r="D46" s="38"/>
      <c r="E46" s="65">
        <v>41</v>
      </c>
      <c r="F46" s="49"/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</row>
    <row r="47" spans="1:23" ht="25" customHeight="1">
      <c r="A47" s="15">
        <v>37</v>
      </c>
      <c r="B47" s="37" t="s">
        <v>101</v>
      </c>
      <c r="C47" s="38">
        <v>15</v>
      </c>
      <c r="D47" s="38"/>
      <c r="E47" s="65">
        <v>45</v>
      </c>
      <c r="F47" s="49"/>
      <c r="G47" s="5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</row>
    <row r="48" spans="1:23" ht="25" customHeight="1">
      <c r="A48" s="15">
        <v>38</v>
      </c>
      <c r="B48" s="37" t="s">
        <v>102</v>
      </c>
      <c r="C48" s="38">
        <v>22</v>
      </c>
      <c r="D48" s="38"/>
      <c r="E48" s="65">
        <v>45</v>
      </c>
      <c r="F48" s="49"/>
      <c r="G48" s="5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</row>
    <row r="49" spans="1:22" ht="25" customHeight="1">
      <c r="A49" s="15">
        <v>39</v>
      </c>
      <c r="B49" s="37" t="s">
        <v>103</v>
      </c>
      <c r="C49" s="38">
        <v>13</v>
      </c>
      <c r="D49" s="38"/>
      <c r="E49" s="65">
        <v>43</v>
      </c>
      <c r="F49" s="49"/>
      <c r="G49" s="50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</row>
    <row r="50" spans="1:22" ht="25" customHeight="1">
      <c r="A50" s="15">
        <v>40</v>
      </c>
      <c r="B50" s="37" t="s">
        <v>104</v>
      </c>
      <c r="C50" s="38">
        <v>12</v>
      </c>
      <c r="D50" s="38"/>
      <c r="E50" s="65">
        <v>35</v>
      </c>
      <c r="F50" s="49"/>
    </row>
    <row r="51" spans="1:22" ht="25" customHeight="1">
      <c r="A51" s="15">
        <v>41</v>
      </c>
      <c r="B51" s="37" t="s">
        <v>105</v>
      </c>
      <c r="C51" s="38">
        <v>13</v>
      </c>
      <c r="D51" s="38"/>
      <c r="E51" s="65">
        <v>38</v>
      </c>
      <c r="F51" s="49"/>
    </row>
    <row r="52" spans="1:22" ht="25" customHeight="1">
      <c r="A52" s="15">
        <v>42</v>
      </c>
      <c r="B52" s="37" t="s">
        <v>106</v>
      </c>
      <c r="C52" s="54">
        <v>11</v>
      </c>
      <c r="D52" s="54"/>
      <c r="E52" s="65">
        <v>30</v>
      </c>
      <c r="F52" s="55"/>
      <c r="G52" s="5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</row>
    <row r="53" spans="1:22" ht="25" customHeight="1">
      <c r="A53" s="15">
        <v>43</v>
      </c>
      <c r="B53" s="37" t="s">
        <v>107</v>
      </c>
      <c r="C53" s="54">
        <v>20</v>
      </c>
      <c r="D53" s="54"/>
      <c r="E53" s="65">
        <v>52</v>
      </c>
      <c r="F53" s="55"/>
      <c r="G53" s="5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</row>
    <row r="54" spans="1:22" ht="25" customHeight="1">
      <c r="A54" s="15">
        <v>44</v>
      </c>
      <c r="B54" s="37" t="s">
        <v>108</v>
      </c>
      <c r="C54" s="38">
        <v>14</v>
      </c>
      <c r="D54" s="38"/>
      <c r="E54" s="65">
        <v>38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</row>
    <row r="55" spans="1:22" ht="25" customHeight="1">
      <c r="A55" s="15">
        <v>45</v>
      </c>
      <c r="B55" s="37" t="s">
        <v>109</v>
      </c>
      <c r="C55" s="38">
        <v>18</v>
      </c>
      <c r="D55" s="38"/>
      <c r="E55" s="65">
        <v>41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</row>
    <row r="56" spans="1:22" ht="25" customHeight="1">
      <c r="A56" s="15">
        <v>46</v>
      </c>
      <c r="B56" s="37" t="s">
        <v>110</v>
      </c>
      <c r="C56" s="38">
        <v>17</v>
      </c>
      <c r="D56" s="38"/>
      <c r="E56" s="65">
        <v>40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</row>
    <row r="57" spans="1:22" ht="25" customHeight="1">
      <c r="A57" s="15">
        <v>47</v>
      </c>
      <c r="B57" s="37" t="s">
        <v>111</v>
      </c>
      <c r="C57" s="38">
        <v>14</v>
      </c>
      <c r="D57" s="38"/>
      <c r="E57" s="65">
        <v>38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</row>
    <row r="58" spans="1:22" ht="25" customHeight="1">
      <c r="A58" s="15">
        <v>48</v>
      </c>
      <c r="B58" s="37" t="s">
        <v>112</v>
      </c>
      <c r="C58" s="38">
        <v>14</v>
      </c>
      <c r="D58" s="38"/>
      <c r="E58" s="65">
        <v>43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</row>
    <row r="59" spans="1:22" ht="25" customHeight="1">
      <c r="A59" s="15">
        <v>49</v>
      </c>
      <c r="B59" s="37" t="s">
        <v>113</v>
      </c>
      <c r="C59" s="38">
        <v>18</v>
      </c>
      <c r="D59" s="38"/>
      <c r="E59" s="65">
        <v>21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</row>
    <row r="60" spans="1:22" ht="25" customHeight="1">
      <c r="A60" s="15">
        <v>50</v>
      </c>
      <c r="B60" s="37" t="s">
        <v>114</v>
      </c>
      <c r="C60" s="38">
        <v>13</v>
      </c>
      <c r="D60" s="38"/>
      <c r="E60" s="65">
        <v>42</v>
      </c>
      <c r="F60" s="49"/>
      <c r="G60" s="5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</row>
    <row r="61" spans="1:22" ht="25" customHeight="1">
      <c r="A61" s="15">
        <v>51</v>
      </c>
      <c r="B61" s="37" t="s">
        <v>115</v>
      </c>
      <c r="C61" s="38">
        <v>15</v>
      </c>
      <c r="D61" s="38"/>
      <c r="E61" s="65">
        <v>38</v>
      </c>
      <c r="F61" s="49"/>
      <c r="G61" s="56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</row>
    <row r="62" spans="1:22" ht="25" customHeight="1">
      <c r="A62" s="15">
        <v>52</v>
      </c>
      <c r="B62" s="37" t="s">
        <v>116</v>
      </c>
      <c r="C62" s="38">
        <v>19</v>
      </c>
      <c r="D62" s="38"/>
      <c r="E62" s="65">
        <v>54</v>
      </c>
      <c r="F62" s="49"/>
      <c r="G62" s="5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</row>
    <row r="63" spans="1:22" ht="25" customHeight="1">
      <c r="A63" s="15">
        <v>53</v>
      </c>
      <c r="B63" s="37" t="s">
        <v>117</v>
      </c>
      <c r="C63" s="38">
        <v>15</v>
      </c>
      <c r="D63" s="38"/>
      <c r="E63" s="65">
        <v>38</v>
      </c>
      <c r="F63" s="49"/>
    </row>
    <row r="64" spans="1:22" ht="25" customHeight="1">
      <c r="A64" s="15">
        <v>54</v>
      </c>
      <c r="B64" s="37" t="s">
        <v>118</v>
      </c>
      <c r="C64" s="38">
        <v>14</v>
      </c>
      <c r="D64" s="38"/>
      <c r="E64" s="65">
        <v>47</v>
      </c>
      <c r="F64" s="49"/>
    </row>
    <row r="65" spans="1:9" ht="25" customHeight="1">
      <c r="A65" s="15">
        <v>55</v>
      </c>
      <c r="B65" s="37" t="s">
        <v>119</v>
      </c>
      <c r="C65" s="38">
        <v>13</v>
      </c>
      <c r="D65" s="38"/>
      <c r="E65" s="65">
        <v>38</v>
      </c>
      <c r="F65" s="49"/>
    </row>
    <row r="66" spans="1:9" ht="25" customHeight="1">
      <c r="A66" s="15">
        <v>56</v>
      </c>
      <c r="B66" s="37" t="s">
        <v>120</v>
      </c>
      <c r="C66" s="38">
        <v>14</v>
      </c>
      <c r="D66" s="38"/>
      <c r="E66" s="65">
        <v>42</v>
      </c>
      <c r="F66" s="49"/>
    </row>
    <row r="67" spans="1:9" ht="25" customHeight="1">
      <c r="A67" s="15">
        <v>57</v>
      </c>
      <c r="B67" s="37" t="s">
        <v>121</v>
      </c>
      <c r="C67" s="38">
        <v>11</v>
      </c>
      <c r="D67" s="38"/>
      <c r="E67" s="65">
        <v>34</v>
      </c>
      <c r="F67" s="49"/>
    </row>
    <row r="68" spans="1:9" ht="25" customHeight="1">
      <c r="A68" s="15">
        <v>58</v>
      </c>
      <c r="B68" s="37" t="s">
        <v>122</v>
      </c>
      <c r="C68" s="38">
        <v>13</v>
      </c>
      <c r="D68" s="38"/>
      <c r="E68" s="65">
        <v>40</v>
      </c>
      <c r="F68" s="49"/>
    </row>
    <row r="69" spans="1:9" ht="25" customHeight="1">
      <c r="A69" s="15">
        <v>59</v>
      </c>
      <c r="B69" s="37" t="s">
        <v>123</v>
      </c>
      <c r="C69" s="38">
        <v>13</v>
      </c>
      <c r="D69" s="38"/>
      <c r="E69" s="65">
        <v>38</v>
      </c>
      <c r="F69" s="49"/>
    </row>
    <row r="70" spans="1:9" ht="25" customHeight="1">
      <c r="A70" s="15">
        <v>60</v>
      </c>
      <c r="B70" s="37" t="s">
        <v>124</v>
      </c>
      <c r="C70" s="38">
        <v>13</v>
      </c>
      <c r="D70" s="38"/>
      <c r="E70" s="65">
        <v>42</v>
      </c>
      <c r="F70" s="49"/>
    </row>
    <row r="71" spans="1:9" ht="25" customHeight="1">
      <c r="B71" s="37"/>
      <c r="C71" s="38"/>
      <c r="D71" s="38"/>
      <c r="E71" s="38"/>
      <c r="F71" s="49"/>
    </row>
    <row r="72" spans="1:9" ht="25" customHeight="1">
      <c r="B72" s="37"/>
      <c r="C72" s="38"/>
      <c r="D72" s="38"/>
      <c r="E72" s="38"/>
      <c r="F72" s="49"/>
    </row>
    <row r="73" spans="1:9" ht="25" customHeight="1">
      <c r="B73" s="37"/>
      <c r="C73" s="38"/>
      <c r="D73" s="38"/>
      <c r="E73" s="38"/>
      <c r="F73" s="49"/>
    </row>
    <row r="74" spans="1:9" ht="25" customHeight="1">
      <c r="B74" s="37"/>
      <c r="C74" s="38"/>
      <c r="D74" s="38"/>
      <c r="E74" s="38"/>
      <c r="F74" s="49"/>
    </row>
    <row r="75" spans="1:9" ht="25" customHeight="1">
      <c r="B75" s="37"/>
      <c r="C75" s="38"/>
      <c r="D75" s="38"/>
      <c r="E75" s="38"/>
      <c r="F75" s="49"/>
    </row>
    <row r="76" spans="1:9" ht="25" customHeight="1">
      <c r="B76" s="37"/>
      <c r="C76" s="38"/>
      <c r="D76" s="38"/>
      <c r="E76" s="38"/>
      <c r="F76" s="49"/>
    </row>
    <row r="77" spans="1:9" ht="25" customHeight="1">
      <c r="B77" s="37"/>
      <c r="C77" s="38"/>
      <c r="D77" s="38"/>
      <c r="E77" s="38"/>
      <c r="F77" s="49"/>
    </row>
    <row r="78" spans="1:9" ht="25" customHeight="1">
      <c r="B78" s="37"/>
      <c r="C78" s="38"/>
      <c r="D78" s="38"/>
      <c r="E78" s="38"/>
      <c r="F78" s="49"/>
    </row>
    <row r="79" spans="1:9" ht="25" customHeight="1">
      <c r="B79" s="37"/>
      <c r="C79" s="38"/>
      <c r="D79" s="38"/>
      <c r="E79" s="38"/>
      <c r="F79" s="49"/>
      <c r="G79" s="58"/>
    </row>
    <row r="80" spans="1:9" ht="25" customHeight="1">
      <c r="B80" s="37"/>
      <c r="C80" s="54"/>
      <c r="D80" s="54"/>
      <c r="E80" s="54"/>
      <c r="F80" s="55"/>
      <c r="G80" s="58"/>
      <c r="H80"/>
      <c r="I80"/>
    </row>
    <row r="81" spans="1:23" ht="25" customHeight="1">
      <c r="B81" s="37"/>
      <c r="C81" s="54"/>
      <c r="D81" s="54"/>
      <c r="E81" s="54"/>
      <c r="F81" s="55"/>
      <c r="G81" s="58"/>
      <c r="H81"/>
      <c r="I81"/>
    </row>
    <row r="82" spans="1:23" ht="25" customHeight="1">
      <c r="B82" s="37"/>
      <c r="C82" s="38"/>
      <c r="D82" s="38"/>
      <c r="E82" s="38"/>
      <c r="F82" s="49"/>
      <c r="G82" s="58"/>
      <c r="H82"/>
      <c r="I82"/>
    </row>
    <row r="83" spans="1:23">
      <c r="A83" s="58"/>
      <c r="B83" s="58"/>
      <c r="C83" s="58"/>
      <c r="D83" s="58"/>
      <c r="E83" s="58"/>
      <c r="F83" s="58"/>
      <c r="G83" s="58"/>
      <c r="H83"/>
      <c r="I83"/>
    </row>
    <row r="84" spans="1:23" s="67" customFormat="1" ht="15.5">
      <c r="A84" s="58"/>
      <c r="B84" s="58"/>
      <c r="C84" s="66"/>
      <c r="D84" s="66"/>
      <c r="E84" s="66"/>
      <c r="F84" s="66"/>
      <c r="G84" s="58"/>
      <c r="H84"/>
      <c r="I84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5.5">
      <c r="A85" s="58"/>
      <c r="B85" s="58"/>
      <c r="C85" s="58"/>
      <c r="D85" s="58"/>
      <c r="E85" s="58"/>
      <c r="F85" s="58"/>
      <c r="G85" s="58"/>
      <c r="H85"/>
      <c r="I85"/>
      <c r="W85" s="67"/>
    </row>
    <row r="86" spans="1:23" ht="15.5">
      <c r="A86" s="58"/>
      <c r="B86" s="58"/>
      <c r="C86" s="68"/>
      <c r="D86" s="68"/>
      <c r="E86" s="68"/>
      <c r="F86" s="68"/>
      <c r="G86" s="58"/>
      <c r="H86"/>
      <c r="I86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</row>
    <row r="87" spans="1:23">
      <c r="A87" s="58"/>
      <c r="B87" s="58"/>
      <c r="C87" s="58"/>
      <c r="D87" s="58"/>
      <c r="E87" s="58"/>
      <c r="F87" s="58"/>
      <c r="G87" s="58"/>
      <c r="H87"/>
      <c r="I87"/>
    </row>
    <row r="88" spans="1:23">
      <c r="A88" s="58"/>
      <c r="B88" s="58"/>
      <c r="C88" s="58"/>
      <c r="D88" s="58"/>
      <c r="E88" s="58"/>
      <c r="F88" s="58"/>
      <c r="G88" s="58"/>
      <c r="H88"/>
      <c r="I88"/>
    </row>
    <row r="89" spans="1:23">
      <c r="A89" s="58"/>
      <c r="B89" s="58"/>
      <c r="C89" s="58"/>
      <c r="D89" s="58"/>
      <c r="E89" s="58"/>
      <c r="F89" s="58"/>
      <c r="G89" s="58"/>
      <c r="H89"/>
      <c r="I89"/>
    </row>
    <row r="90" spans="1:23">
      <c r="A90" s="58"/>
      <c r="B90" s="58"/>
      <c r="C90" s="58"/>
      <c r="D90" s="58"/>
      <c r="E90" s="58"/>
      <c r="F90" s="58"/>
      <c r="G90" s="58"/>
      <c r="H90"/>
      <c r="I90"/>
    </row>
    <row r="91" spans="1:23" s="67" customFormat="1" ht="15.5">
      <c r="A91" s="58"/>
      <c r="B91" s="58"/>
      <c r="C91" s="58"/>
      <c r="D91" s="58"/>
      <c r="E91" s="58"/>
      <c r="F91" s="58"/>
      <c r="G91" s="58"/>
      <c r="H91"/>
      <c r="I91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5.5">
      <c r="A92" s="58"/>
      <c r="B92" s="58"/>
      <c r="C92" s="58"/>
      <c r="D92" s="58"/>
      <c r="E92" s="58"/>
      <c r="F92" s="58"/>
      <c r="G92" s="58"/>
      <c r="H92"/>
      <c r="I92"/>
      <c r="W92" s="67"/>
    </row>
    <row r="93" spans="1:23" ht="15.5">
      <c r="A93" s="58"/>
      <c r="B93" s="58"/>
      <c r="C93" s="58"/>
      <c r="D93" s="58"/>
      <c r="E93" s="58"/>
      <c r="F93" s="58"/>
      <c r="G93" s="58"/>
      <c r="H93"/>
      <c r="I93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</row>
    <row r="94" spans="1:23">
      <c r="A94" s="58"/>
      <c r="B94" s="58"/>
      <c r="C94" s="58"/>
      <c r="D94" s="58"/>
      <c r="E94" s="58"/>
      <c r="F94" s="58"/>
      <c r="G94" s="58"/>
      <c r="H94"/>
      <c r="I94"/>
    </row>
    <row r="95" spans="1:23">
      <c r="A95" s="58"/>
      <c r="B95" s="58"/>
      <c r="C95" s="58"/>
      <c r="D95" s="58"/>
      <c r="E95" s="58"/>
      <c r="F95" s="58"/>
      <c r="G95" s="58"/>
      <c r="H95"/>
      <c r="I95"/>
    </row>
    <row r="96" spans="1:23">
      <c r="A96" s="58"/>
      <c r="B96" s="58"/>
      <c r="C96" s="58"/>
      <c r="D96" s="58"/>
      <c r="E96" s="58"/>
      <c r="F96" s="58"/>
      <c r="G96" s="58"/>
      <c r="H96"/>
      <c r="I96"/>
    </row>
    <row r="97" spans="1:23">
      <c r="A97" s="58"/>
      <c r="B97" s="58"/>
      <c r="C97" s="58"/>
      <c r="D97" s="58"/>
      <c r="E97" s="58"/>
      <c r="F97" s="58"/>
      <c r="G97" s="58"/>
      <c r="H97"/>
      <c r="I97"/>
    </row>
    <row r="98" spans="1:23">
      <c r="A98" s="58"/>
      <c r="B98" s="58"/>
      <c r="C98" s="58"/>
      <c r="D98" s="58"/>
      <c r="E98" s="58"/>
      <c r="F98" s="58"/>
      <c r="G98" s="58"/>
      <c r="H98"/>
      <c r="I98"/>
    </row>
    <row r="99" spans="1:23" s="67" customFormat="1" ht="15.5">
      <c r="A99" s="58"/>
      <c r="B99" s="58"/>
      <c r="C99" s="58"/>
      <c r="D99" s="58"/>
      <c r="E99" s="58"/>
      <c r="F99" s="58"/>
      <c r="G99" s="58"/>
      <c r="H99"/>
      <c r="I99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5.5">
      <c r="A100" s="58"/>
      <c r="B100" s="58"/>
      <c r="C100" s="58"/>
      <c r="D100" s="58"/>
      <c r="E100" s="58"/>
      <c r="F100" s="58"/>
      <c r="G100" s="58"/>
      <c r="H100"/>
      <c r="I100"/>
      <c r="W100" s="67"/>
    </row>
    <row r="101" spans="1:23" ht="15.5">
      <c r="A101" s="58"/>
      <c r="B101" s="58"/>
      <c r="C101" s="58"/>
      <c r="D101" s="58"/>
      <c r="E101" s="58"/>
      <c r="F101" s="58"/>
      <c r="G101" s="58"/>
      <c r="H101"/>
      <c r="I101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</row>
    <row r="102" spans="1:23">
      <c r="A102" s="58"/>
      <c r="B102" s="58"/>
      <c r="C102" s="58"/>
      <c r="D102" s="58"/>
      <c r="E102" s="58"/>
      <c r="F102" s="58"/>
      <c r="G102" s="58"/>
      <c r="H102"/>
      <c r="I102"/>
    </row>
    <row r="103" spans="1:23">
      <c r="G103" s="58"/>
      <c r="H103"/>
      <c r="I103"/>
    </row>
    <row r="104" spans="1:23">
      <c r="H104"/>
      <c r="I104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honeticPr fontId="15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4"/>
  <sheetViews>
    <sheetView topLeftCell="H16" workbookViewId="0">
      <selection activeCell="H17" sqref="H17:V17"/>
    </sheetView>
  </sheetViews>
  <sheetFormatPr defaultColWidth="5.81640625" defaultRowHeight="14.5"/>
  <cols>
    <col min="1" max="1" width="12.6328125" style="15" customWidth="1"/>
    <col min="2" max="2" width="20.81640625" style="15" customWidth="1"/>
    <col min="3" max="4" width="17.1796875" style="15" customWidth="1"/>
    <col min="5" max="6" width="25.81640625" style="15" customWidth="1"/>
    <col min="7" max="7" width="26.36328125" style="15" customWidth="1"/>
    <col min="8" max="8" width="16.453125" style="2" customWidth="1"/>
    <col min="9" max="9" width="14.453125" style="2" customWidth="1"/>
    <col min="10" max="10" width="9.453125" style="2" customWidth="1"/>
    <col min="11" max="11" width="16.6328125" style="2" customWidth="1"/>
    <col min="12" max="12" width="12.453125" style="2" customWidth="1"/>
    <col min="13" max="13" width="9.54296875" style="2" customWidth="1"/>
    <col min="14" max="14" width="15.54296875" style="2" customWidth="1"/>
    <col min="15" max="246" width="8.81640625" style="2" customWidth="1"/>
    <col min="247" max="247" width="24.6328125" style="2" customWidth="1"/>
    <col min="248" max="248" width="6" style="2" bestFit="1" customWidth="1"/>
    <col min="249" max="256" width="5.81640625" style="2"/>
    <col min="257" max="257" width="12.6328125" style="2" customWidth="1"/>
    <col min="258" max="258" width="20.81640625" style="2" customWidth="1"/>
    <col min="259" max="260" width="17.1796875" style="2" customWidth="1"/>
    <col min="261" max="262" width="25.81640625" style="2" customWidth="1"/>
    <col min="263" max="263" width="26.36328125" style="2" customWidth="1"/>
    <col min="264" max="264" width="16.453125" style="2" customWidth="1"/>
    <col min="265" max="265" width="14.453125" style="2" customWidth="1"/>
    <col min="266" max="266" width="9.453125" style="2" customWidth="1"/>
    <col min="267" max="267" width="16.6328125" style="2" customWidth="1"/>
    <col min="268" max="268" width="12.453125" style="2" customWidth="1"/>
    <col min="269" max="269" width="9.54296875" style="2" customWidth="1"/>
    <col min="270" max="270" width="15.54296875" style="2" customWidth="1"/>
    <col min="271" max="502" width="8.81640625" style="2" customWidth="1"/>
    <col min="503" max="503" width="24.6328125" style="2" customWidth="1"/>
    <col min="504" max="504" width="6" style="2" bestFit="1" customWidth="1"/>
    <col min="505" max="512" width="5.81640625" style="2"/>
    <col min="513" max="513" width="12.6328125" style="2" customWidth="1"/>
    <col min="514" max="514" width="20.81640625" style="2" customWidth="1"/>
    <col min="515" max="516" width="17.1796875" style="2" customWidth="1"/>
    <col min="517" max="518" width="25.81640625" style="2" customWidth="1"/>
    <col min="519" max="519" width="26.36328125" style="2" customWidth="1"/>
    <col min="520" max="520" width="16.453125" style="2" customWidth="1"/>
    <col min="521" max="521" width="14.453125" style="2" customWidth="1"/>
    <col min="522" max="522" width="9.453125" style="2" customWidth="1"/>
    <col min="523" max="523" width="16.6328125" style="2" customWidth="1"/>
    <col min="524" max="524" width="12.453125" style="2" customWidth="1"/>
    <col min="525" max="525" width="9.54296875" style="2" customWidth="1"/>
    <col min="526" max="526" width="15.54296875" style="2" customWidth="1"/>
    <col min="527" max="758" width="8.81640625" style="2" customWidth="1"/>
    <col min="759" max="759" width="24.6328125" style="2" customWidth="1"/>
    <col min="760" max="760" width="6" style="2" bestFit="1" customWidth="1"/>
    <col min="761" max="768" width="5.81640625" style="2"/>
    <col min="769" max="769" width="12.6328125" style="2" customWidth="1"/>
    <col min="770" max="770" width="20.81640625" style="2" customWidth="1"/>
    <col min="771" max="772" width="17.1796875" style="2" customWidth="1"/>
    <col min="773" max="774" width="25.81640625" style="2" customWidth="1"/>
    <col min="775" max="775" width="26.36328125" style="2" customWidth="1"/>
    <col min="776" max="776" width="16.453125" style="2" customWidth="1"/>
    <col min="777" max="777" width="14.453125" style="2" customWidth="1"/>
    <col min="778" max="778" width="9.453125" style="2" customWidth="1"/>
    <col min="779" max="779" width="16.6328125" style="2" customWidth="1"/>
    <col min="780" max="780" width="12.453125" style="2" customWidth="1"/>
    <col min="781" max="781" width="9.54296875" style="2" customWidth="1"/>
    <col min="782" max="782" width="15.54296875" style="2" customWidth="1"/>
    <col min="783" max="1014" width="8.81640625" style="2" customWidth="1"/>
    <col min="1015" max="1015" width="24.6328125" style="2" customWidth="1"/>
    <col min="1016" max="1016" width="6" style="2" bestFit="1" customWidth="1"/>
    <col min="1017" max="1024" width="5.81640625" style="2"/>
    <col min="1025" max="1025" width="12.6328125" style="2" customWidth="1"/>
    <col min="1026" max="1026" width="20.81640625" style="2" customWidth="1"/>
    <col min="1027" max="1028" width="17.1796875" style="2" customWidth="1"/>
    <col min="1029" max="1030" width="25.81640625" style="2" customWidth="1"/>
    <col min="1031" max="1031" width="26.36328125" style="2" customWidth="1"/>
    <col min="1032" max="1032" width="16.453125" style="2" customWidth="1"/>
    <col min="1033" max="1033" width="14.453125" style="2" customWidth="1"/>
    <col min="1034" max="1034" width="9.453125" style="2" customWidth="1"/>
    <col min="1035" max="1035" width="16.6328125" style="2" customWidth="1"/>
    <col min="1036" max="1036" width="12.453125" style="2" customWidth="1"/>
    <col min="1037" max="1037" width="9.54296875" style="2" customWidth="1"/>
    <col min="1038" max="1038" width="15.54296875" style="2" customWidth="1"/>
    <col min="1039" max="1270" width="8.81640625" style="2" customWidth="1"/>
    <col min="1271" max="1271" width="24.6328125" style="2" customWidth="1"/>
    <col min="1272" max="1272" width="6" style="2" bestFit="1" customWidth="1"/>
    <col min="1273" max="1280" width="5.81640625" style="2"/>
    <col min="1281" max="1281" width="12.6328125" style="2" customWidth="1"/>
    <col min="1282" max="1282" width="20.81640625" style="2" customWidth="1"/>
    <col min="1283" max="1284" width="17.1796875" style="2" customWidth="1"/>
    <col min="1285" max="1286" width="25.81640625" style="2" customWidth="1"/>
    <col min="1287" max="1287" width="26.36328125" style="2" customWidth="1"/>
    <col min="1288" max="1288" width="16.453125" style="2" customWidth="1"/>
    <col min="1289" max="1289" width="14.453125" style="2" customWidth="1"/>
    <col min="1290" max="1290" width="9.453125" style="2" customWidth="1"/>
    <col min="1291" max="1291" width="16.6328125" style="2" customWidth="1"/>
    <col min="1292" max="1292" width="12.453125" style="2" customWidth="1"/>
    <col min="1293" max="1293" width="9.54296875" style="2" customWidth="1"/>
    <col min="1294" max="1294" width="15.54296875" style="2" customWidth="1"/>
    <col min="1295" max="1526" width="8.81640625" style="2" customWidth="1"/>
    <col min="1527" max="1527" width="24.6328125" style="2" customWidth="1"/>
    <col min="1528" max="1528" width="6" style="2" bestFit="1" customWidth="1"/>
    <col min="1529" max="1536" width="5.81640625" style="2"/>
    <col min="1537" max="1537" width="12.6328125" style="2" customWidth="1"/>
    <col min="1538" max="1538" width="20.81640625" style="2" customWidth="1"/>
    <col min="1539" max="1540" width="17.1796875" style="2" customWidth="1"/>
    <col min="1541" max="1542" width="25.81640625" style="2" customWidth="1"/>
    <col min="1543" max="1543" width="26.36328125" style="2" customWidth="1"/>
    <col min="1544" max="1544" width="16.453125" style="2" customWidth="1"/>
    <col min="1545" max="1545" width="14.453125" style="2" customWidth="1"/>
    <col min="1546" max="1546" width="9.453125" style="2" customWidth="1"/>
    <col min="1547" max="1547" width="16.6328125" style="2" customWidth="1"/>
    <col min="1548" max="1548" width="12.453125" style="2" customWidth="1"/>
    <col min="1549" max="1549" width="9.54296875" style="2" customWidth="1"/>
    <col min="1550" max="1550" width="15.54296875" style="2" customWidth="1"/>
    <col min="1551" max="1782" width="8.81640625" style="2" customWidth="1"/>
    <col min="1783" max="1783" width="24.6328125" style="2" customWidth="1"/>
    <col min="1784" max="1784" width="6" style="2" bestFit="1" customWidth="1"/>
    <col min="1785" max="1792" width="5.81640625" style="2"/>
    <col min="1793" max="1793" width="12.6328125" style="2" customWidth="1"/>
    <col min="1794" max="1794" width="20.81640625" style="2" customWidth="1"/>
    <col min="1795" max="1796" width="17.1796875" style="2" customWidth="1"/>
    <col min="1797" max="1798" width="25.81640625" style="2" customWidth="1"/>
    <col min="1799" max="1799" width="26.36328125" style="2" customWidth="1"/>
    <col min="1800" max="1800" width="16.453125" style="2" customWidth="1"/>
    <col min="1801" max="1801" width="14.453125" style="2" customWidth="1"/>
    <col min="1802" max="1802" width="9.453125" style="2" customWidth="1"/>
    <col min="1803" max="1803" width="16.6328125" style="2" customWidth="1"/>
    <col min="1804" max="1804" width="12.453125" style="2" customWidth="1"/>
    <col min="1805" max="1805" width="9.54296875" style="2" customWidth="1"/>
    <col min="1806" max="1806" width="15.54296875" style="2" customWidth="1"/>
    <col min="1807" max="2038" width="8.81640625" style="2" customWidth="1"/>
    <col min="2039" max="2039" width="24.6328125" style="2" customWidth="1"/>
    <col min="2040" max="2040" width="6" style="2" bestFit="1" customWidth="1"/>
    <col min="2041" max="2048" width="5.81640625" style="2"/>
    <col min="2049" max="2049" width="12.6328125" style="2" customWidth="1"/>
    <col min="2050" max="2050" width="20.81640625" style="2" customWidth="1"/>
    <col min="2051" max="2052" width="17.1796875" style="2" customWidth="1"/>
    <col min="2053" max="2054" width="25.81640625" style="2" customWidth="1"/>
    <col min="2055" max="2055" width="26.36328125" style="2" customWidth="1"/>
    <col min="2056" max="2056" width="16.453125" style="2" customWidth="1"/>
    <col min="2057" max="2057" width="14.453125" style="2" customWidth="1"/>
    <col min="2058" max="2058" width="9.453125" style="2" customWidth="1"/>
    <col min="2059" max="2059" width="16.6328125" style="2" customWidth="1"/>
    <col min="2060" max="2060" width="12.453125" style="2" customWidth="1"/>
    <col min="2061" max="2061" width="9.54296875" style="2" customWidth="1"/>
    <col min="2062" max="2062" width="15.54296875" style="2" customWidth="1"/>
    <col min="2063" max="2294" width="8.81640625" style="2" customWidth="1"/>
    <col min="2295" max="2295" width="24.6328125" style="2" customWidth="1"/>
    <col min="2296" max="2296" width="6" style="2" bestFit="1" customWidth="1"/>
    <col min="2297" max="2304" width="5.81640625" style="2"/>
    <col min="2305" max="2305" width="12.6328125" style="2" customWidth="1"/>
    <col min="2306" max="2306" width="20.81640625" style="2" customWidth="1"/>
    <col min="2307" max="2308" width="17.1796875" style="2" customWidth="1"/>
    <col min="2309" max="2310" width="25.81640625" style="2" customWidth="1"/>
    <col min="2311" max="2311" width="26.36328125" style="2" customWidth="1"/>
    <col min="2312" max="2312" width="16.453125" style="2" customWidth="1"/>
    <col min="2313" max="2313" width="14.453125" style="2" customWidth="1"/>
    <col min="2314" max="2314" width="9.453125" style="2" customWidth="1"/>
    <col min="2315" max="2315" width="16.6328125" style="2" customWidth="1"/>
    <col min="2316" max="2316" width="12.453125" style="2" customWidth="1"/>
    <col min="2317" max="2317" width="9.54296875" style="2" customWidth="1"/>
    <col min="2318" max="2318" width="15.54296875" style="2" customWidth="1"/>
    <col min="2319" max="2550" width="8.81640625" style="2" customWidth="1"/>
    <col min="2551" max="2551" width="24.6328125" style="2" customWidth="1"/>
    <col min="2552" max="2552" width="6" style="2" bestFit="1" customWidth="1"/>
    <col min="2553" max="2560" width="5.81640625" style="2"/>
    <col min="2561" max="2561" width="12.6328125" style="2" customWidth="1"/>
    <col min="2562" max="2562" width="20.81640625" style="2" customWidth="1"/>
    <col min="2563" max="2564" width="17.1796875" style="2" customWidth="1"/>
    <col min="2565" max="2566" width="25.81640625" style="2" customWidth="1"/>
    <col min="2567" max="2567" width="26.36328125" style="2" customWidth="1"/>
    <col min="2568" max="2568" width="16.453125" style="2" customWidth="1"/>
    <col min="2569" max="2569" width="14.453125" style="2" customWidth="1"/>
    <col min="2570" max="2570" width="9.453125" style="2" customWidth="1"/>
    <col min="2571" max="2571" width="16.6328125" style="2" customWidth="1"/>
    <col min="2572" max="2572" width="12.453125" style="2" customWidth="1"/>
    <col min="2573" max="2573" width="9.54296875" style="2" customWidth="1"/>
    <col min="2574" max="2574" width="15.54296875" style="2" customWidth="1"/>
    <col min="2575" max="2806" width="8.81640625" style="2" customWidth="1"/>
    <col min="2807" max="2807" width="24.6328125" style="2" customWidth="1"/>
    <col min="2808" max="2808" width="6" style="2" bestFit="1" customWidth="1"/>
    <col min="2809" max="2816" width="5.81640625" style="2"/>
    <col min="2817" max="2817" width="12.6328125" style="2" customWidth="1"/>
    <col min="2818" max="2818" width="20.81640625" style="2" customWidth="1"/>
    <col min="2819" max="2820" width="17.1796875" style="2" customWidth="1"/>
    <col min="2821" max="2822" width="25.81640625" style="2" customWidth="1"/>
    <col min="2823" max="2823" width="26.36328125" style="2" customWidth="1"/>
    <col min="2824" max="2824" width="16.453125" style="2" customWidth="1"/>
    <col min="2825" max="2825" width="14.453125" style="2" customWidth="1"/>
    <col min="2826" max="2826" width="9.453125" style="2" customWidth="1"/>
    <col min="2827" max="2827" width="16.6328125" style="2" customWidth="1"/>
    <col min="2828" max="2828" width="12.453125" style="2" customWidth="1"/>
    <col min="2829" max="2829" width="9.54296875" style="2" customWidth="1"/>
    <col min="2830" max="2830" width="15.54296875" style="2" customWidth="1"/>
    <col min="2831" max="3062" width="8.81640625" style="2" customWidth="1"/>
    <col min="3063" max="3063" width="24.6328125" style="2" customWidth="1"/>
    <col min="3064" max="3064" width="6" style="2" bestFit="1" customWidth="1"/>
    <col min="3065" max="3072" width="5.81640625" style="2"/>
    <col min="3073" max="3073" width="12.6328125" style="2" customWidth="1"/>
    <col min="3074" max="3074" width="20.81640625" style="2" customWidth="1"/>
    <col min="3075" max="3076" width="17.1796875" style="2" customWidth="1"/>
    <col min="3077" max="3078" width="25.81640625" style="2" customWidth="1"/>
    <col min="3079" max="3079" width="26.36328125" style="2" customWidth="1"/>
    <col min="3080" max="3080" width="16.453125" style="2" customWidth="1"/>
    <col min="3081" max="3081" width="14.453125" style="2" customWidth="1"/>
    <col min="3082" max="3082" width="9.453125" style="2" customWidth="1"/>
    <col min="3083" max="3083" width="16.6328125" style="2" customWidth="1"/>
    <col min="3084" max="3084" width="12.453125" style="2" customWidth="1"/>
    <col min="3085" max="3085" width="9.54296875" style="2" customWidth="1"/>
    <col min="3086" max="3086" width="15.54296875" style="2" customWidth="1"/>
    <col min="3087" max="3318" width="8.81640625" style="2" customWidth="1"/>
    <col min="3319" max="3319" width="24.6328125" style="2" customWidth="1"/>
    <col min="3320" max="3320" width="6" style="2" bestFit="1" customWidth="1"/>
    <col min="3321" max="3328" width="5.81640625" style="2"/>
    <col min="3329" max="3329" width="12.6328125" style="2" customWidth="1"/>
    <col min="3330" max="3330" width="20.81640625" style="2" customWidth="1"/>
    <col min="3331" max="3332" width="17.1796875" style="2" customWidth="1"/>
    <col min="3333" max="3334" width="25.81640625" style="2" customWidth="1"/>
    <col min="3335" max="3335" width="26.36328125" style="2" customWidth="1"/>
    <col min="3336" max="3336" width="16.453125" style="2" customWidth="1"/>
    <col min="3337" max="3337" width="14.453125" style="2" customWidth="1"/>
    <col min="3338" max="3338" width="9.453125" style="2" customWidth="1"/>
    <col min="3339" max="3339" width="16.6328125" style="2" customWidth="1"/>
    <col min="3340" max="3340" width="12.453125" style="2" customWidth="1"/>
    <col min="3341" max="3341" width="9.54296875" style="2" customWidth="1"/>
    <col min="3342" max="3342" width="15.54296875" style="2" customWidth="1"/>
    <col min="3343" max="3574" width="8.81640625" style="2" customWidth="1"/>
    <col min="3575" max="3575" width="24.6328125" style="2" customWidth="1"/>
    <col min="3576" max="3576" width="6" style="2" bestFit="1" customWidth="1"/>
    <col min="3577" max="3584" width="5.81640625" style="2"/>
    <col min="3585" max="3585" width="12.6328125" style="2" customWidth="1"/>
    <col min="3586" max="3586" width="20.81640625" style="2" customWidth="1"/>
    <col min="3587" max="3588" width="17.1796875" style="2" customWidth="1"/>
    <col min="3589" max="3590" width="25.81640625" style="2" customWidth="1"/>
    <col min="3591" max="3591" width="26.36328125" style="2" customWidth="1"/>
    <col min="3592" max="3592" width="16.453125" style="2" customWidth="1"/>
    <col min="3593" max="3593" width="14.453125" style="2" customWidth="1"/>
    <col min="3594" max="3594" width="9.453125" style="2" customWidth="1"/>
    <col min="3595" max="3595" width="16.6328125" style="2" customWidth="1"/>
    <col min="3596" max="3596" width="12.453125" style="2" customWidth="1"/>
    <col min="3597" max="3597" width="9.54296875" style="2" customWidth="1"/>
    <col min="3598" max="3598" width="15.54296875" style="2" customWidth="1"/>
    <col min="3599" max="3830" width="8.81640625" style="2" customWidth="1"/>
    <col min="3831" max="3831" width="24.6328125" style="2" customWidth="1"/>
    <col min="3832" max="3832" width="6" style="2" bestFit="1" customWidth="1"/>
    <col min="3833" max="3840" width="5.81640625" style="2"/>
    <col min="3841" max="3841" width="12.6328125" style="2" customWidth="1"/>
    <col min="3842" max="3842" width="20.81640625" style="2" customWidth="1"/>
    <col min="3843" max="3844" width="17.1796875" style="2" customWidth="1"/>
    <col min="3845" max="3846" width="25.81640625" style="2" customWidth="1"/>
    <col min="3847" max="3847" width="26.36328125" style="2" customWidth="1"/>
    <col min="3848" max="3848" width="16.453125" style="2" customWidth="1"/>
    <col min="3849" max="3849" width="14.453125" style="2" customWidth="1"/>
    <col min="3850" max="3850" width="9.453125" style="2" customWidth="1"/>
    <col min="3851" max="3851" width="16.6328125" style="2" customWidth="1"/>
    <col min="3852" max="3852" width="12.453125" style="2" customWidth="1"/>
    <col min="3853" max="3853" width="9.54296875" style="2" customWidth="1"/>
    <col min="3854" max="3854" width="15.54296875" style="2" customWidth="1"/>
    <col min="3855" max="4086" width="8.81640625" style="2" customWidth="1"/>
    <col min="4087" max="4087" width="24.6328125" style="2" customWidth="1"/>
    <col min="4088" max="4088" width="6" style="2" bestFit="1" customWidth="1"/>
    <col min="4089" max="4096" width="5.81640625" style="2"/>
    <col min="4097" max="4097" width="12.6328125" style="2" customWidth="1"/>
    <col min="4098" max="4098" width="20.81640625" style="2" customWidth="1"/>
    <col min="4099" max="4100" width="17.1796875" style="2" customWidth="1"/>
    <col min="4101" max="4102" width="25.81640625" style="2" customWidth="1"/>
    <col min="4103" max="4103" width="26.36328125" style="2" customWidth="1"/>
    <col min="4104" max="4104" width="16.453125" style="2" customWidth="1"/>
    <col min="4105" max="4105" width="14.453125" style="2" customWidth="1"/>
    <col min="4106" max="4106" width="9.453125" style="2" customWidth="1"/>
    <col min="4107" max="4107" width="16.6328125" style="2" customWidth="1"/>
    <col min="4108" max="4108" width="12.453125" style="2" customWidth="1"/>
    <col min="4109" max="4109" width="9.54296875" style="2" customWidth="1"/>
    <col min="4110" max="4110" width="15.54296875" style="2" customWidth="1"/>
    <col min="4111" max="4342" width="8.81640625" style="2" customWidth="1"/>
    <col min="4343" max="4343" width="24.6328125" style="2" customWidth="1"/>
    <col min="4344" max="4344" width="6" style="2" bestFit="1" customWidth="1"/>
    <col min="4345" max="4352" width="5.81640625" style="2"/>
    <col min="4353" max="4353" width="12.6328125" style="2" customWidth="1"/>
    <col min="4354" max="4354" width="20.81640625" style="2" customWidth="1"/>
    <col min="4355" max="4356" width="17.1796875" style="2" customWidth="1"/>
    <col min="4357" max="4358" width="25.81640625" style="2" customWidth="1"/>
    <col min="4359" max="4359" width="26.36328125" style="2" customWidth="1"/>
    <col min="4360" max="4360" width="16.453125" style="2" customWidth="1"/>
    <col min="4361" max="4361" width="14.453125" style="2" customWidth="1"/>
    <col min="4362" max="4362" width="9.453125" style="2" customWidth="1"/>
    <col min="4363" max="4363" width="16.6328125" style="2" customWidth="1"/>
    <col min="4364" max="4364" width="12.453125" style="2" customWidth="1"/>
    <col min="4365" max="4365" width="9.54296875" style="2" customWidth="1"/>
    <col min="4366" max="4366" width="15.54296875" style="2" customWidth="1"/>
    <col min="4367" max="4598" width="8.81640625" style="2" customWidth="1"/>
    <col min="4599" max="4599" width="24.6328125" style="2" customWidth="1"/>
    <col min="4600" max="4600" width="6" style="2" bestFit="1" customWidth="1"/>
    <col min="4601" max="4608" width="5.81640625" style="2"/>
    <col min="4609" max="4609" width="12.6328125" style="2" customWidth="1"/>
    <col min="4610" max="4610" width="20.81640625" style="2" customWidth="1"/>
    <col min="4611" max="4612" width="17.1796875" style="2" customWidth="1"/>
    <col min="4613" max="4614" width="25.81640625" style="2" customWidth="1"/>
    <col min="4615" max="4615" width="26.36328125" style="2" customWidth="1"/>
    <col min="4616" max="4616" width="16.453125" style="2" customWidth="1"/>
    <col min="4617" max="4617" width="14.453125" style="2" customWidth="1"/>
    <col min="4618" max="4618" width="9.453125" style="2" customWidth="1"/>
    <col min="4619" max="4619" width="16.6328125" style="2" customWidth="1"/>
    <col min="4620" max="4620" width="12.453125" style="2" customWidth="1"/>
    <col min="4621" max="4621" width="9.54296875" style="2" customWidth="1"/>
    <col min="4622" max="4622" width="15.54296875" style="2" customWidth="1"/>
    <col min="4623" max="4854" width="8.81640625" style="2" customWidth="1"/>
    <col min="4855" max="4855" width="24.6328125" style="2" customWidth="1"/>
    <col min="4856" max="4856" width="6" style="2" bestFit="1" customWidth="1"/>
    <col min="4857" max="4864" width="5.81640625" style="2"/>
    <col min="4865" max="4865" width="12.6328125" style="2" customWidth="1"/>
    <col min="4866" max="4866" width="20.81640625" style="2" customWidth="1"/>
    <col min="4867" max="4868" width="17.1796875" style="2" customWidth="1"/>
    <col min="4869" max="4870" width="25.81640625" style="2" customWidth="1"/>
    <col min="4871" max="4871" width="26.36328125" style="2" customWidth="1"/>
    <col min="4872" max="4872" width="16.453125" style="2" customWidth="1"/>
    <col min="4873" max="4873" width="14.453125" style="2" customWidth="1"/>
    <col min="4874" max="4874" width="9.453125" style="2" customWidth="1"/>
    <col min="4875" max="4875" width="16.6328125" style="2" customWidth="1"/>
    <col min="4876" max="4876" width="12.453125" style="2" customWidth="1"/>
    <col min="4877" max="4877" width="9.54296875" style="2" customWidth="1"/>
    <col min="4878" max="4878" width="15.54296875" style="2" customWidth="1"/>
    <col min="4879" max="5110" width="8.81640625" style="2" customWidth="1"/>
    <col min="5111" max="5111" width="24.6328125" style="2" customWidth="1"/>
    <col min="5112" max="5112" width="6" style="2" bestFit="1" customWidth="1"/>
    <col min="5113" max="5120" width="5.81640625" style="2"/>
    <col min="5121" max="5121" width="12.6328125" style="2" customWidth="1"/>
    <col min="5122" max="5122" width="20.81640625" style="2" customWidth="1"/>
    <col min="5123" max="5124" width="17.1796875" style="2" customWidth="1"/>
    <col min="5125" max="5126" width="25.81640625" style="2" customWidth="1"/>
    <col min="5127" max="5127" width="26.36328125" style="2" customWidth="1"/>
    <col min="5128" max="5128" width="16.453125" style="2" customWidth="1"/>
    <col min="5129" max="5129" width="14.453125" style="2" customWidth="1"/>
    <col min="5130" max="5130" width="9.453125" style="2" customWidth="1"/>
    <col min="5131" max="5131" width="16.6328125" style="2" customWidth="1"/>
    <col min="5132" max="5132" width="12.453125" style="2" customWidth="1"/>
    <col min="5133" max="5133" width="9.54296875" style="2" customWidth="1"/>
    <col min="5134" max="5134" width="15.54296875" style="2" customWidth="1"/>
    <col min="5135" max="5366" width="8.81640625" style="2" customWidth="1"/>
    <col min="5367" max="5367" width="24.6328125" style="2" customWidth="1"/>
    <col min="5368" max="5368" width="6" style="2" bestFit="1" customWidth="1"/>
    <col min="5369" max="5376" width="5.81640625" style="2"/>
    <col min="5377" max="5377" width="12.6328125" style="2" customWidth="1"/>
    <col min="5378" max="5378" width="20.81640625" style="2" customWidth="1"/>
    <col min="5379" max="5380" width="17.1796875" style="2" customWidth="1"/>
    <col min="5381" max="5382" width="25.81640625" style="2" customWidth="1"/>
    <col min="5383" max="5383" width="26.36328125" style="2" customWidth="1"/>
    <col min="5384" max="5384" width="16.453125" style="2" customWidth="1"/>
    <col min="5385" max="5385" width="14.453125" style="2" customWidth="1"/>
    <col min="5386" max="5386" width="9.453125" style="2" customWidth="1"/>
    <col min="5387" max="5387" width="16.6328125" style="2" customWidth="1"/>
    <col min="5388" max="5388" width="12.453125" style="2" customWidth="1"/>
    <col min="5389" max="5389" width="9.54296875" style="2" customWidth="1"/>
    <col min="5390" max="5390" width="15.54296875" style="2" customWidth="1"/>
    <col min="5391" max="5622" width="8.81640625" style="2" customWidth="1"/>
    <col min="5623" max="5623" width="24.6328125" style="2" customWidth="1"/>
    <col min="5624" max="5624" width="6" style="2" bestFit="1" customWidth="1"/>
    <col min="5625" max="5632" width="5.81640625" style="2"/>
    <col min="5633" max="5633" width="12.6328125" style="2" customWidth="1"/>
    <col min="5634" max="5634" width="20.81640625" style="2" customWidth="1"/>
    <col min="5635" max="5636" width="17.1796875" style="2" customWidth="1"/>
    <col min="5637" max="5638" width="25.81640625" style="2" customWidth="1"/>
    <col min="5639" max="5639" width="26.36328125" style="2" customWidth="1"/>
    <col min="5640" max="5640" width="16.453125" style="2" customWidth="1"/>
    <col min="5641" max="5641" width="14.453125" style="2" customWidth="1"/>
    <col min="5642" max="5642" width="9.453125" style="2" customWidth="1"/>
    <col min="5643" max="5643" width="16.6328125" style="2" customWidth="1"/>
    <col min="5644" max="5644" width="12.453125" style="2" customWidth="1"/>
    <col min="5645" max="5645" width="9.54296875" style="2" customWidth="1"/>
    <col min="5646" max="5646" width="15.54296875" style="2" customWidth="1"/>
    <col min="5647" max="5878" width="8.81640625" style="2" customWidth="1"/>
    <col min="5879" max="5879" width="24.6328125" style="2" customWidth="1"/>
    <col min="5880" max="5880" width="6" style="2" bestFit="1" customWidth="1"/>
    <col min="5881" max="5888" width="5.81640625" style="2"/>
    <col min="5889" max="5889" width="12.6328125" style="2" customWidth="1"/>
    <col min="5890" max="5890" width="20.81640625" style="2" customWidth="1"/>
    <col min="5891" max="5892" width="17.1796875" style="2" customWidth="1"/>
    <col min="5893" max="5894" width="25.81640625" style="2" customWidth="1"/>
    <col min="5895" max="5895" width="26.36328125" style="2" customWidth="1"/>
    <col min="5896" max="5896" width="16.453125" style="2" customWidth="1"/>
    <col min="5897" max="5897" width="14.453125" style="2" customWidth="1"/>
    <col min="5898" max="5898" width="9.453125" style="2" customWidth="1"/>
    <col min="5899" max="5899" width="16.6328125" style="2" customWidth="1"/>
    <col min="5900" max="5900" width="12.453125" style="2" customWidth="1"/>
    <col min="5901" max="5901" width="9.54296875" style="2" customWidth="1"/>
    <col min="5902" max="5902" width="15.54296875" style="2" customWidth="1"/>
    <col min="5903" max="6134" width="8.81640625" style="2" customWidth="1"/>
    <col min="6135" max="6135" width="24.6328125" style="2" customWidth="1"/>
    <col min="6136" max="6136" width="6" style="2" bestFit="1" customWidth="1"/>
    <col min="6137" max="6144" width="5.81640625" style="2"/>
    <col min="6145" max="6145" width="12.6328125" style="2" customWidth="1"/>
    <col min="6146" max="6146" width="20.81640625" style="2" customWidth="1"/>
    <col min="6147" max="6148" width="17.1796875" style="2" customWidth="1"/>
    <col min="6149" max="6150" width="25.81640625" style="2" customWidth="1"/>
    <col min="6151" max="6151" width="26.36328125" style="2" customWidth="1"/>
    <col min="6152" max="6152" width="16.453125" style="2" customWidth="1"/>
    <col min="6153" max="6153" width="14.453125" style="2" customWidth="1"/>
    <col min="6154" max="6154" width="9.453125" style="2" customWidth="1"/>
    <col min="6155" max="6155" width="16.6328125" style="2" customWidth="1"/>
    <col min="6156" max="6156" width="12.453125" style="2" customWidth="1"/>
    <col min="6157" max="6157" width="9.54296875" style="2" customWidth="1"/>
    <col min="6158" max="6158" width="15.54296875" style="2" customWidth="1"/>
    <col min="6159" max="6390" width="8.81640625" style="2" customWidth="1"/>
    <col min="6391" max="6391" width="24.6328125" style="2" customWidth="1"/>
    <col min="6392" max="6392" width="6" style="2" bestFit="1" customWidth="1"/>
    <col min="6393" max="6400" width="5.81640625" style="2"/>
    <col min="6401" max="6401" width="12.6328125" style="2" customWidth="1"/>
    <col min="6402" max="6402" width="20.81640625" style="2" customWidth="1"/>
    <col min="6403" max="6404" width="17.1796875" style="2" customWidth="1"/>
    <col min="6405" max="6406" width="25.81640625" style="2" customWidth="1"/>
    <col min="6407" max="6407" width="26.36328125" style="2" customWidth="1"/>
    <col min="6408" max="6408" width="16.453125" style="2" customWidth="1"/>
    <col min="6409" max="6409" width="14.453125" style="2" customWidth="1"/>
    <col min="6410" max="6410" width="9.453125" style="2" customWidth="1"/>
    <col min="6411" max="6411" width="16.6328125" style="2" customWidth="1"/>
    <col min="6412" max="6412" width="12.453125" style="2" customWidth="1"/>
    <col min="6413" max="6413" width="9.54296875" style="2" customWidth="1"/>
    <col min="6414" max="6414" width="15.54296875" style="2" customWidth="1"/>
    <col min="6415" max="6646" width="8.81640625" style="2" customWidth="1"/>
    <col min="6647" max="6647" width="24.6328125" style="2" customWidth="1"/>
    <col min="6648" max="6648" width="6" style="2" bestFit="1" customWidth="1"/>
    <col min="6649" max="6656" width="5.81640625" style="2"/>
    <col min="6657" max="6657" width="12.6328125" style="2" customWidth="1"/>
    <col min="6658" max="6658" width="20.81640625" style="2" customWidth="1"/>
    <col min="6659" max="6660" width="17.1796875" style="2" customWidth="1"/>
    <col min="6661" max="6662" width="25.81640625" style="2" customWidth="1"/>
    <col min="6663" max="6663" width="26.36328125" style="2" customWidth="1"/>
    <col min="6664" max="6664" width="16.453125" style="2" customWidth="1"/>
    <col min="6665" max="6665" width="14.453125" style="2" customWidth="1"/>
    <col min="6666" max="6666" width="9.453125" style="2" customWidth="1"/>
    <col min="6667" max="6667" width="16.6328125" style="2" customWidth="1"/>
    <col min="6668" max="6668" width="12.453125" style="2" customWidth="1"/>
    <col min="6669" max="6669" width="9.54296875" style="2" customWidth="1"/>
    <col min="6670" max="6670" width="15.54296875" style="2" customWidth="1"/>
    <col min="6671" max="6902" width="8.81640625" style="2" customWidth="1"/>
    <col min="6903" max="6903" width="24.6328125" style="2" customWidth="1"/>
    <col min="6904" max="6904" width="6" style="2" bestFit="1" customWidth="1"/>
    <col min="6905" max="6912" width="5.81640625" style="2"/>
    <col min="6913" max="6913" width="12.6328125" style="2" customWidth="1"/>
    <col min="6914" max="6914" width="20.81640625" style="2" customWidth="1"/>
    <col min="6915" max="6916" width="17.1796875" style="2" customWidth="1"/>
    <col min="6917" max="6918" width="25.81640625" style="2" customWidth="1"/>
    <col min="6919" max="6919" width="26.36328125" style="2" customWidth="1"/>
    <col min="6920" max="6920" width="16.453125" style="2" customWidth="1"/>
    <col min="6921" max="6921" width="14.453125" style="2" customWidth="1"/>
    <col min="6922" max="6922" width="9.453125" style="2" customWidth="1"/>
    <col min="6923" max="6923" width="16.6328125" style="2" customWidth="1"/>
    <col min="6924" max="6924" width="12.453125" style="2" customWidth="1"/>
    <col min="6925" max="6925" width="9.54296875" style="2" customWidth="1"/>
    <col min="6926" max="6926" width="15.54296875" style="2" customWidth="1"/>
    <col min="6927" max="7158" width="8.81640625" style="2" customWidth="1"/>
    <col min="7159" max="7159" width="24.6328125" style="2" customWidth="1"/>
    <col min="7160" max="7160" width="6" style="2" bestFit="1" customWidth="1"/>
    <col min="7161" max="7168" width="5.81640625" style="2"/>
    <col min="7169" max="7169" width="12.6328125" style="2" customWidth="1"/>
    <col min="7170" max="7170" width="20.81640625" style="2" customWidth="1"/>
    <col min="7171" max="7172" width="17.1796875" style="2" customWidth="1"/>
    <col min="7173" max="7174" width="25.81640625" style="2" customWidth="1"/>
    <col min="7175" max="7175" width="26.36328125" style="2" customWidth="1"/>
    <col min="7176" max="7176" width="16.453125" style="2" customWidth="1"/>
    <col min="7177" max="7177" width="14.453125" style="2" customWidth="1"/>
    <col min="7178" max="7178" width="9.453125" style="2" customWidth="1"/>
    <col min="7179" max="7179" width="16.6328125" style="2" customWidth="1"/>
    <col min="7180" max="7180" width="12.453125" style="2" customWidth="1"/>
    <col min="7181" max="7181" width="9.54296875" style="2" customWidth="1"/>
    <col min="7182" max="7182" width="15.54296875" style="2" customWidth="1"/>
    <col min="7183" max="7414" width="8.81640625" style="2" customWidth="1"/>
    <col min="7415" max="7415" width="24.6328125" style="2" customWidth="1"/>
    <col min="7416" max="7416" width="6" style="2" bestFit="1" customWidth="1"/>
    <col min="7417" max="7424" width="5.81640625" style="2"/>
    <col min="7425" max="7425" width="12.6328125" style="2" customWidth="1"/>
    <col min="7426" max="7426" width="20.81640625" style="2" customWidth="1"/>
    <col min="7427" max="7428" width="17.1796875" style="2" customWidth="1"/>
    <col min="7429" max="7430" width="25.81640625" style="2" customWidth="1"/>
    <col min="7431" max="7431" width="26.36328125" style="2" customWidth="1"/>
    <col min="7432" max="7432" width="16.453125" style="2" customWidth="1"/>
    <col min="7433" max="7433" width="14.453125" style="2" customWidth="1"/>
    <col min="7434" max="7434" width="9.453125" style="2" customWidth="1"/>
    <col min="7435" max="7435" width="16.6328125" style="2" customWidth="1"/>
    <col min="7436" max="7436" width="12.453125" style="2" customWidth="1"/>
    <col min="7437" max="7437" width="9.54296875" style="2" customWidth="1"/>
    <col min="7438" max="7438" width="15.54296875" style="2" customWidth="1"/>
    <col min="7439" max="7670" width="8.81640625" style="2" customWidth="1"/>
    <col min="7671" max="7671" width="24.6328125" style="2" customWidth="1"/>
    <col min="7672" max="7672" width="6" style="2" bestFit="1" customWidth="1"/>
    <col min="7673" max="7680" width="5.81640625" style="2"/>
    <col min="7681" max="7681" width="12.6328125" style="2" customWidth="1"/>
    <col min="7682" max="7682" width="20.81640625" style="2" customWidth="1"/>
    <col min="7683" max="7684" width="17.1796875" style="2" customWidth="1"/>
    <col min="7685" max="7686" width="25.81640625" style="2" customWidth="1"/>
    <col min="7687" max="7687" width="26.36328125" style="2" customWidth="1"/>
    <col min="7688" max="7688" width="16.453125" style="2" customWidth="1"/>
    <col min="7689" max="7689" width="14.453125" style="2" customWidth="1"/>
    <col min="7690" max="7690" width="9.453125" style="2" customWidth="1"/>
    <col min="7691" max="7691" width="16.6328125" style="2" customWidth="1"/>
    <col min="7692" max="7692" width="12.453125" style="2" customWidth="1"/>
    <col min="7693" max="7693" width="9.54296875" style="2" customWidth="1"/>
    <col min="7694" max="7694" width="15.54296875" style="2" customWidth="1"/>
    <col min="7695" max="7926" width="8.81640625" style="2" customWidth="1"/>
    <col min="7927" max="7927" width="24.6328125" style="2" customWidth="1"/>
    <col min="7928" max="7928" width="6" style="2" bestFit="1" customWidth="1"/>
    <col min="7929" max="7936" width="5.81640625" style="2"/>
    <col min="7937" max="7937" width="12.6328125" style="2" customWidth="1"/>
    <col min="7938" max="7938" width="20.81640625" style="2" customWidth="1"/>
    <col min="7939" max="7940" width="17.1796875" style="2" customWidth="1"/>
    <col min="7941" max="7942" width="25.81640625" style="2" customWidth="1"/>
    <col min="7943" max="7943" width="26.36328125" style="2" customWidth="1"/>
    <col min="7944" max="7944" width="16.453125" style="2" customWidth="1"/>
    <col min="7945" max="7945" width="14.453125" style="2" customWidth="1"/>
    <col min="7946" max="7946" width="9.453125" style="2" customWidth="1"/>
    <col min="7947" max="7947" width="16.6328125" style="2" customWidth="1"/>
    <col min="7948" max="7948" width="12.453125" style="2" customWidth="1"/>
    <col min="7949" max="7949" width="9.54296875" style="2" customWidth="1"/>
    <col min="7950" max="7950" width="15.54296875" style="2" customWidth="1"/>
    <col min="7951" max="8182" width="8.81640625" style="2" customWidth="1"/>
    <col min="8183" max="8183" width="24.6328125" style="2" customWidth="1"/>
    <col min="8184" max="8184" width="6" style="2" bestFit="1" customWidth="1"/>
    <col min="8185" max="8192" width="5.81640625" style="2"/>
    <col min="8193" max="8193" width="12.6328125" style="2" customWidth="1"/>
    <col min="8194" max="8194" width="20.81640625" style="2" customWidth="1"/>
    <col min="8195" max="8196" width="17.1796875" style="2" customWidth="1"/>
    <col min="8197" max="8198" width="25.81640625" style="2" customWidth="1"/>
    <col min="8199" max="8199" width="26.36328125" style="2" customWidth="1"/>
    <col min="8200" max="8200" width="16.453125" style="2" customWidth="1"/>
    <col min="8201" max="8201" width="14.453125" style="2" customWidth="1"/>
    <col min="8202" max="8202" width="9.453125" style="2" customWidth="1"/>
    <col min="8203" max="8203" width="16.6328125" style="2" customWidth="1"/>
    <col min="8204" max="8204" width="12.453125" style="2" customWidth="1"/>
    <col min="8205" max="8205" width="9.54296875" style="2" customWidth="1"/>
    <col min="8206" max="8206" width="15.54296875" style="2" customWidth="1"/>
    <col min="8207" max="8438" width="8.81640625" style="2" customWidth="1"/>
    <col min="8439" max="8439" width="24.6328125" style="2" customWidth="1"/>
    <col min="8440" max="8440" width="6" style="2" bestFit="1" customWidth="1"/>
    <col min="8441" max="8448" width="5.81640625" style="2"/>
    <col min="8449" max="8449" width="12.6328125" style="2" customWidth="1"/>
    <col min="8450" max="8450" width="20.81640625" style="2" customWidth="1"/>
    <col min="8451" max="8452" width="17.1796875" style="2" customWidth="1"/>
    <col min="8453" max="8454" width="25.81640625" style="2" customWidth="1"/>
    <col min="8455" max="8455" width="26.36328125" style="2" customWidth="1"/>
    <col min="8456" max="8456" width="16.453125" style="2" customWidth="1"/>
    <col min="8457" max="8457" width="14.453125" style="2" customWidth="1"/>
    <col min="8458" max="8458" width="9.453125" style="2" customWidth="1"/>
    <col min="8459" max="8459" width="16.6328125" style="2" customWidth="1"/>
    <col min="8460" max="8460" width="12.453125" style="2" customWidth="1"/>
    <col min="8461" max="8461" width="9.54296875" style="2" customWidth="1"/>
    <col min="8462" max="8462" width="15.54296875" style="2" customWidth="1"/>
    <col min="8463" max="8694" width="8.81640625" style="2" customWidth="1"/>
    <col min="8695" max="8695" width="24.6328125" style="2" customWidth="1"/>
    <col min="8696" max="8696" width="6" style="2" bestFit="1" customWidth="1"/>
    <col min="8697" max="8704" width="5.81640625" style="2"/>
    <col min="8705" max="8705" width="12.6328125" style="2" customWidth="1"/>
    <col min="8706" max="8706" width="20.81640625" style="2" customWidth="1"/>
    <col min="8707" max="8708" width="17.1796875" style="2" customWidth="1"/>
    <col min="8709" max="8710" width="25.81640625" style="2" customWidth="1"/>
    <col min="8711" max="8711" width="26.36328125" style="2" customWidth="1"/>
    <col min="8712" max="8712" width="16.453125" style="2" customWidth="1"/>
    <col min="8713" max="8713" width="14.453125" style="2" customWidth="1"/>
    <col min="8714" max="8714" width="9.453125" style="2" customWidth="1"/>
    <col min="8715" max="8715" width="16.6328125" style="2" customWidth="1"/>
    <col min="8716" max="8716" width="12.453125" style="2" customWidth="1"/>
    <col min="8717" max="8717" width="9.54296875" style="2" customWidth="1"/>
    <col min="8718" max="8718" width="15.54296875" style="2" customWidth="1"/>
    <col min="8719" max="8950" width="8.81640625" style="2" customWidth="1"/>
    <col min="8951" max="8951" width="24.6328125" style="2" customWidth="1"/>
    <col min="8952" max="8952" width="6" style="2" bestFit="1" customWidth="1"/>
    <col min="8953" max="8960" width="5.81640625" style="2"/>
    <col min="8961" max="8961" width="12.6328125" style="2" customWidth="1"/>
    <col min="8962" max="8962" width="20.81640625" style="2" customWidth="1"/>
    <col min="8963" max="8964" width="17.1796875" style="2" customWidth="1"/>
    <col min="8965" max="8966" width="25.81640625" style="2" customWidth="1"/>
    <col min="8967" max="8967" width="26.36328125" style="2" customWidth="1"/>
    <col min="8968" max="8968" width="16.453125" style="2" customWidth="1"/>
    <col min="8969" max="8969" width="14.453125" style="2" customWidth="1"/>
    <col min="8970" max="8970" width="9.453125" style="2" customWidth="1"/>
    <col min="8971" max="8971" width="16.6328125" style="2" customWidth="1"/>
    <col min="8972" max="8972" width="12.453125" style="2" customWidth="1"/>
    <col min="8973" max="8973" width="9.54296875" style="2" customWidth="1"/>
    <col min="8974" max="8974" width="15.54296875" style="2" customWidth="1"/>
    <col min="8975" max="9206" width="8.81640625" style="2" customWidth="1"/>
    <col min="9207" max="9207" width="24.6328125" style="2" customWidth="1"/>
    <col min="9208" max="9208" width="6" style="2" bestFit="1" customWidth="1"/>
    <col min="9209" max="9216" width="5.81640625" style="2"/>
    <col min="9217" max="9217" width="12.6328125" style="2" customWidth="1"/>
    <col min="9218" max="9218" width="20.81640625" style="2" customWidth="1"/>
    <col min="9219" max="9220" width="17.1796875" style="2" customWidth="1"/>
    <col min="9221" max="9222" width="25.81640625" style="2" customWidth="1"/>
    <col min="9223" max="9223" width="26.36328125" style="2" customWidth="1"/>
    <col min="9224" max="9224" width="16.453125" style="2" customWidth="1"/>
    <col min="9225" max="9225" width="14.453125" style="2" customWidth="1"/>
    <col min="9226" max="9226" width="9.453125" style="2" customWidth="1"/>
    <col min="9227" max="9227" width="16.6328125" style="2" customWidth="1"/>
    <col min="9228" max="9228" width="12.453125" style="2" customWidth="1"/>
    <col min="9229" max="9229" width="9.54296875" style="2" customWidth="1"/>
    <col min="9230" max="9230" width="15.54296875" style="2" customWidth="1"/>
    <col min="9231" max="9462" width="8.81640625" style="2" customWidth="1"/>
    <col min="9463" max="9463" width="24.6328125" style="2" customWidth="1"/>
    <col min="9464" max="9464" width="6" style="2" bestFit="1" customWidth="1"/>
    <col min="9465" max="9472" width="5.81640625" style="2"/>
    <col min="9473" max="9473" width="12.6328125" style="2" customWidth="1"/>
    <col min="9474" max="9474" width="20.81640625" style="2" customWidth="1"/>
    <col min="9475" max="9476" width="17.1796875" style="2" customWidth="1"/>
    <col min="9477" max="9478" width="25.81640625" style="2" customWidth="1"/>
    <col min="9479" max="9479" width="26.36328125" style="2" customWidth="1"/>
    <col min="9480" max="9480" width="16.453125" style="2" customWidth="1"/>
    <col min="9481" max="9481" width="14.453125" style="2" customWidth="1"/>
    <col min="9482" max="9482" width="9.453125" style="2" customWidth="1"/>
    <col min="9483" max="9483" width="16.6328125" style="2" customWidth="1"/>
    <col min="9484" max="9484" width="12.453125" style="2" customWidth="1"/>
    <col min="9485" max="9485" width="9.54296875" style="2" customWidth="1"/>
    <col min="9486" max="9486" width="15.54296875" style="2" customWidth="1"/>
    <col min="9487" max="9718" width="8.81640625" style="2" customWidth="1"/>
    <col min="9719" max="9719" width="24.6328125" style="2" customWidth="1"/>
    <col min="9720" max="9720" width="6" style="2" bestFit="1" customWidth="1"/>
    <col min="9721" max="9728" width="5.81640625" style="2"/>
    <col min="9729" max="9729" width="12.6328125" style="2" customWidth="1"/>
    <col min="9730" max="9730" width="20.81640625" style="2" customWidth="1"/>
    <col min="9731" max="9732" width="17.1796875" style="2" customWidth="1"/>
    <col min="9733" max="9734" width="25.81640625" style="2" customWidth="1"/>
    <col min="9735" max="9735" width="26.36328125" style="2" customWidth="1"/>
    <col min="9736" max="9736" width="16.453125" style="2" customWidth="1"/>
    <col min="9737" max="9737" width="14.453125" style="2" customWidth="1"/>
    <col min="9738" max="9738" width="9.453125" style="2" customWidth="1"/>
    <col min="9739" max="9739" width="16.6328125" style="2" customWidth="1"/>
    <col min="9740" max="9740" width="12.453125" style="2" customWidth="1"/>
    <col min="9741" max="9741" width="9.54296875" style="2" customWidth="1"/>
    <col min="9742" max="9742" width="15.54296875" style="2" customWidth="1"/>
    <col min="9743" max="9974" width="8.81640625" style="2" customWidth="1"/>
    <col min="9975" max="9975" width="24.6328125" style="2" customWidth="1"/>
    <col min="9976" max="9976" width="6" style="2" bestFit="1" customWidth="1"/>
    <col min="9977" max="9984" width="5.81640625" style="2"/>
    <col min="9985" max="9985" width="12.6328125" style="2" customWidth="1"/>
    <col min="9986" max="9986" width="20.81640625" style="2" customWidth="1"/>
    <col min="9987" max="9988" width="17.1796875" style="2" customWidth="1"/>
    <col min="9989" max="9990" width="25.81640625" style="2" customWidth="1"/>
    <col min="9991" max="9991" width="26.36328125" style="2" customWidth="1"/>
    <col min="9992" max="9992" width="16.453125" style="2" customWidth="1"/>
    <col min="9993" max="9993" width="14.453125" style="2" customWidth="1"/>
    <col min="9994" max="9994" width="9.453125" style="2" customWidth="1"/>
    <col min="9995" max="9995" width="16.6328125" style="2" customWidth="1"/>
    <col min="9996" max="9996" width="12.453125" style="2" customWidth="1"/>
    <col min="9997" max="9997" width="9.54296875" style="2" customWidth="1"/>
    <col min="9998" max="9998" width="15.54296875" style="2" customWidth="1"/>
    <col min="9999" max="10230" width="8.81640625" style="2" customWidth="1"/>
    <col min="10231" max="10231" width="24.6328125" style="2" customWidth="1"/>
    <col min="10232" max="10232" width="6" style="2" bestFit="1" customWidth="1"/>
    <col min="10233" max="10240" width="5.81640625" style="2"/>
    <col min="10241" max="10241" width="12.6328125" style="2" customWidth="1"/>
    <col min="10242" max="10242" width="20.81640625" style="2" customWidth="1"/>
    <col min="10243" max="10244" width="17.1796875" style="2" customWidth="1"/>
    <col min="10245" max="10246" width="25.81640625" style="2" customWidth="1"/>
    <col min="10247" max="10247" width="26.36328125" style="2" customWidth="1"/>
    <col min="10248" max="10248" width="16.453125" style="2" customWidth="1"/>
    <col min="10249" max="10249" width="14.453125" style="2" customWidth="1"/>
    <col min="10250" max="10250" width="9.453125" style="2" customWidth="1"/>
    <col min="10251" max="10251" width="16.6328125" style="2" customWidth="1"/>
    <col min="10252" max="10252" width="12.453125" style="2" customWidth="1"/>
    <col min="10253" max="10253" width="9.54296875" style="2" customWidth="1"/>
    <col min="10254" max="10254" width="15.54296875" style="2" customWidth="1"/>
    <col min="10255" max="10486" width="8.81640625" style="2" customWidth="1"/>
    <col min="10487" max="10487" width="24.6328125" style="2" customWidth="1"/>
    <col min="10488" max="10488" width="6" style="2" bestFit="1" customWidth="1"/>
    <col min="10489" max="10496" width="5.81640625" style="2"/>
    <col min="10497" max="10497" width="12.6328125" style="2" customWidth="1"/>
    <col min="10498" max="10498" width="20.81640625" style="2" customWidth="1"/>
    <col min="10499" max="10500" width="17.1796875" style="2" customWidth="1"/>
    <col min="10501" max="10502" width="25.81640625" style="2" customWidth="1"/>
    <col min="10503" max="10503" width="26.36328125" style="2" customWidth="1"/>
    <col min="10504" max="10504" width="16.453125" style="2" customWidth="1"/>
    <col min="10505" max="10505" width="14.453125" style="2" customWidth="1"/>
    <col min="10506" max="10506" width="9.453125" style="2" customWidth="1"/>
    <col min="10507" max="10507" width="16.6328125" style="2" customWidth="1"/>
    <col min="10508" max="10508" width="12.453125" style="2" customWidth="1"/>
    <col min="10509" max="10509" width="9.54296875" style="2" customWidth="1"/>
    <col min="10510" max="10510" width="15.54296875" style="2" customWidth="1"/>
    <col min="10511" max="10742" width="8.81640625" style="2" customWidth="1"/>
    <col min="10743" max="10743" width="24.6328125" style="2" customWidth="1"/>
    <col min="10744" max="10744" width="6" style="2" bestFit="1" customWidth="1"/>
    <col min="10745" max="10752" width="5.81640625" style="2"/>
    <col min="10753" max="10753" width="12.6328125" style="2" customWidth="1"/>
    <col min="10754" max="10754" width="20.81640625" style="2" customWidth="1"/>
    <col min="10755" max="10756" width="17.1796875" style="2" customWidth="1"/>
    <col min="10757" max="10758" width="25.81640625" style="2" customWidth="1"/>
    <col min="10759" max="10759" width="26.36328125" style="2" customWidth="1"/>
    <col min="10760" max="10760" width="16.453125" style="2" customWidth="1"/>
    <col min="10761" max="10761" width="14.453125" style="2" customWidth="1"/>
    <col min="10762" max="10762" width="9.453125" style="2" customWidth="1"/>
    <col min="10763" max="10763" width="16.6328125" style="2" customWidth="1"/>
    <col min="10764" max="10764" width="12.453125" style="2" customWidth="1"/>
    <col min="10765" max="10765" width="9.54296875" style="2" customWidth="1"/>
    <col min="10766" max="10766" width="15.54296875" style="2" customWidth="1"/>
    <col min="10767" max="10998" width="8.81640625" style="2" customWidth="1"/>
    <col min="10999" max="10999" width="24.6328125" style="2" customWidth="1"/>
    <col min="11000" max="11000" width="6" style="2" bestFit="1" customWidth="1"/>
    <col min="11001" max="11008" width="5.81640625" style="2"/>
    <col min="11009" max="11009" width="12.6328125" style="2" customWidth="1"/>
    <col min="11010" max="11010" width="20.81640625" style="2" customWidth="1"/>
    <col min="11011" max="11012" width="17.1796875" style="2" customWidth="1"/>
    <col min="11013" max="11014" width="25.81640625" style="2" customWidth="1"/>
    <col min="11015" max="11015" width="26.36328125" style="2" customWidth="1"/>
    <col min="11016" max="11016" width="16.453125" style="2" customWidth="1"/>
    <col min="11017" max="11017" width="14.453125" style="2" customWidth="1"/>
    <col min="11018" max="11018" width="9.453125" style="2" customWidth="1"/>
    <col min="11019" max="11019" width="16.6328125" style="2" customWidth="1"/>
    <col min="11020" max="11020" width="12.453125" style="2" customWidth="1"/>
    <col min="11021" max="11021" width="9.54296875" style="2" customWidth="1"/>
    <col min="11022" max="11022" width="15.54296875" style="2" customWidth="1"/>
    <col min="11023" max="11254" width="8.81640625" style="2" customWidth="1"/>
    <col min="11255" max="11255" width="24.6328125" style="2" customWidth="1"/>
    <col min="11256" max="11256" width="6" style="2" bestFit="1" customWidth="1"/>
    <col min="11257" max="11264" width="5.81640625" style="2"/>
    <col min="11265" max="11265" width="12.6328125" style="2" customWidth="1"/>
    <col min="11266" max="11266" width="20.81640625" style="2" customWidth="1"/>
    <col min="11267" max="11268" width="17.1796875" style="2" customWidth="1"/>
    <col min="11269" max="11270" width="25.81640625" style="2" customWidth="1"/>
    <col min="11271" max="11271" width="26.36328125" style="2" customWidth="1"/>
    <col min="11272" max="11272" width="16.453125" style="2" customWidth="1"/>
    <col min="11273" max="11273" width="14.453125" style="2" customWidth="1"/>
    <col min="11274" max="11274" width="9.453125" style="2" customWidth="1"/>
    <col min="11275" max="11275" width="16.6328125" style="2" customWidth="1"/>
    <col min="11276" max="11276" width="12.453125" style="2" customWidth="1"/>
    <col min="11277" max="11277" width="9.54296875" style="2" customWidth="1"/>
    <col min="11278" max="11278" width="15.54296875" style="2" customWidth="1"/>
    <col min="11279" max="11510" width="8.81640625" style="2" customWidth="1"/>
    <col min="11511" max="11511" width="24.6328125" style="2" customWidth="1"/>
    <col min="11512" max="11512" width="6" style="2" bestFit="1" customWidth="1"/>
    <col min="11513" max="11520" width="5.81640625" style="2"/>
    <col min="11521" max="11521" width="12.6328125" style="2" customWidth="1"/>
    <col min="11522" max="11522" width="20.81640625" style="2" customWidth="1"/>
    <col min="11523" max="11524" width="17.1796875" style="2" customWidth="1"/>
    <col min="11525" max="11526" width="25.81640625" style="2" customWidth="1"/>
    <col min="11527" max="11527" width="26.36328125" style="2" customWidth="1"/>
    <col min="11528" max="11528" width="16.453125" style="2" customWidth="1"/>
    <col min="11529" max="11529" width="14.453125" style="2" customWidth="1"/>
    <col min="11530" max="11530" width="9.453125" style="2" customWidth="1"/>
    <col min="11531" max="11531" width="16.6328125" style="2" customWidth="1"/>
    <col min="11532" max="11532" width="12.453125" style="2" customWidth="1"/>
    <col min="11533" max="11533" width="9.54296875" style="2" customWidth="1"/>
    <col min="11534" max="11534" width="15.54296875" style="2" customWidth="1"/>
    <col min="11535" max="11766" width="8.81640625" style="2" customWidth="1"/>
    <col min="11767" max="11767" width="24.6328125" style="2" customWidth="1"/>
    <col min="11768" max="11768" width="6" style="2" bestFit="1" customWidth="1"/>
    <col min="11769" max="11776" width="5.81640625" style="2"/>
    <col min="11777" max="11777" width="12.6328125" style="2" customWidth="1"/>
    <col min="11778" max="11778" width="20.81640625" style="2" customWidth="1"/>
    <col min="11779" max="11780" width="17.1796875" style="2" customWidth="1"/>
    <col min="11781" max="11782" width="25.81640625" style="2" customWidth="1"/>
    <col min="11783" max="11783" width="26.36328125" style="2" customWidth="1"/>
    <col min="11784" max="11784" width="16.453125" style="2" customWidth="1"/>
    <col min="11785" max="11785" width="14.453125" style="2" customWidth="1"/>
    <col min="11786" max="11786" width="9.453125" style="2" customWidth="1"/>
    <col min="11787" max="11787" width="16.6328125" style="2" customWidth="1"/>
    <col min="11788" max="11788" width="12.453125" style="2" customWidth="1"/>
    <col min="11789" max="11789" width="9.54296875" style="2" customWidth="1"/>
    <col min="11790" max="11790" width="15.54296875" style="2" customWidth="1"/>
    <col min="11791" max="12022" width="8.81640625" style="2" customWidth="1"/>
    <col min="12023" max="12023" width="24.6328125" style="2" customWidth="1"/>
    <col min="12024" max="12024" width="6" style="2" bestFit="1" customWidth="1"/>
    <col min="12025" max="12032" width="5.81640625" style="2"/>
    <col min="12033" max="12033" width="12.6328125" style="2" customWidth="1"/>
    <col min="12034" max="12034" width="20.81640625" style="2" customWidth="1"/>
    <col min="12035" max="12036" width="17.1796875" style="2" customWidth="1"/>
    <col min="12037" max="12038" width="25.81640625" style="2" customWidth="1"/>
    <col min="12039" max="12039" width="26.36328125" style="2" customWidth="1"/>
    <col min="12040" max="12040" width="16.453125" style="2" customWidth="1"/>
    <col min="12041" max="12041" width="14.453125" style="2" customWidth="1"/>
    <col min="12042" max="12042" width="9.453125" style="2" customWidth="1"/>
    <col min="12043" max="12043" width="16.6328125" style="2" customWidth="1"/>
    <col min="12044" max="12044" width="12.453125" style="2" customWidth="1"/>
    <col min="12045" max="12045" width="9.54296875" style="2" customWidth="1"/>
    <col min="12046" max="12046" width="15.54296875" style="2" customWidth="1"/>
    <col min="12047" max="12278" width="8.81640625" style="2" customWidth="1"/>
    <col min="12279" max="12279" width="24.6328125" style="2" customWidth="1"/>
    <col min="12280" max="12280" width="6" style="2" bestFit="1" customWidth="1"/>
    <col min="12281" max="12288" width="5.81640625" style="2"/>
    <col min="12289" max="12289" width="12.6328125" style="2" customWidth="1"/>
    <col min="12290" max="12290" width="20.81640625" style="2" customWidth="1"/>
    <col min="12291" max="12292" width="17.1796875" style="2" customWidth="1"/>
    <col min="12293" max="12294" width="25.81640625" style="2" customWidth="1"/>
    <col min="12295" max="12295" width="26.36328125" style="2" customWidth="1"/>
    <col min="12296" max="12296" width="16.453125" style="2" customWidth="1"/>
    <col min="12297" max="12297" width="14.453125" style="2" customWidth="1"/>
    <col min="12298" max="12298" width="9.453125" style="2" customWidth="1"/>
    <col min="12299" max="12299" width="16.6328125" style="2" customWidth="1"/>
    <col min="12300" max="12300" width="12.453125" style="2" customWidth="1"/>
    <col min="12301" max="12301" width="9.54296875" style="2" customWidth="1"/>
    <col min="12302" max="12302" width="15.54296875" style="2" customWidth="1"/>
    <col min="12303" max="12534" width="8.81640625" style="2" customWidth="1"/>
    <col min="12535" max="12535" width="24.6328125" style="2" customWidth="1"/>
    <col min="12536" max="12536" width="6" style="2" bestFit="1" customWidth="1"/>
    <col min="12537" max="12544" width="5.81640625" style="2"/>
    <col min="12545" max="12545" width="12.6328125" style="2" customWidth="1"/>
    <col min="12546" max="12546" width="20.81640625" style="2" customWidth="1"/>
    <col min="12547" max="12548" width="17.1796875" style="2" customWidth="1"/>
    <col min="12549" max="12550" width="25.81640625" style="2" customWidth="1"/>
    <col min="12551" max="12551" width="26.36328125" style="2" customWidth="1"/>
    <col min="12552" max="12552" width="16.453125" style="2" customWidth="1"/>
    <col min="12553" max="12553" width="14.453125" style="2" customWidth="1"/>
    <col min="12554" max="12554" width="9.453125" style="2" customWidth="1"/>
    <col min="12555" max="12555" width="16.6328125" style="2" customWidth="1"/>
    <col min="12556" max="12556" width="12.453125" style="2" customWidth="1"/>
    <col min="12557" max="12557" width="9.54296875" style="2" customWidth="1"/>
    <col min="12558" max="12558" width="15.54296875" style="2" customWidth="1"/>
    <col min="12559" max="12790" width="8.81640625" style="2" customWidth="1"/>
    <col min="12791" max="12791" width="24.6328125" style="2" customWidth="1"/>
    <col min="12792" max="12792" width="6" style="2" bestFit="1" customWidth="1"/>
    <col min="12793" max="12800" width="5.81640625" style="2"/>
    <col min="12801" max="12801" width="12.6328125" style="2" customWidth="1"/>
    <col min="12802" max="12802" width="20.81640625" style="2" customWidth="1"/>
    <col min="12803" max="12804" width="17.1796875" style="2" customWidth="1"/>
    <col min="12805" max="12806" width="25.81640625" style="2" customWidth="1"/>
    <col min="12807" max="12807" width="26.36328125" style="2" customWidth="1"/>
    <col min="12808" max="12808" width="16.453125" style="2" customWidth="1"/>
    <col min="12809" max="12809" width="14.453125" style="2" customWidth="1"/>
    <col min="12810" max="12810" width="9.453125" style="2" customWidth="1"/>
    <col min="12811" max="12811" width="16.6328125" style="2" customWidth="1"/>
    <col min="12812" max="12812" width="12.453125" style="2" customWidth="1"/>
    <col min="12813" max="12813" width="9.54296875" style="2" customWidth="1"/>
    <col min="12814" max="12814" width="15.54296875" style="2" customWidth="1"/>
    <col min="12815" max="13046" width="8.81640625" style="2" customWidth="1"/>
    <col min="13047" max="13047" width="24.6328125" style="2" customWidth="1"/>
    <col min="13048" max="13048" width="6" style="2" bestFit="1" customWidth="1"/>
    <col min="13049" max="13056" width="5.81640625" style="2"/>
    <col min="13057" max="13057" width="12.6328125" style="2" customWidth="1"/>
    <col min="13058" max="13058" width="20.81640625" style="2" customWidth="1"/>
    <col min="13059" max="13060" width="17.1796875" style="2" customWidth="1"/>
    <col min="13061" max="13062" width="25.81640625" style="2" customWidth="1"/>
    <col min="13063" max="13063" width="26.36328125" style="2" customWidth="1"/>
    <col min="13064" max="13064" width="16.453125" style="2" customWidth="1"/>
    <col min="13065" max="13065" width="14.453125" style="2" customWidth="1"/>
    <col min="13066" max="13066" width="9.453125" style="2" customWidth="1"/>
    <col min="13067" max="13067" width="16.6328125" style="2" customWidth="1"/>
    <col min="13068" max="13068" width="12.453125" style="2" customWidth="1"/>
    <col min="13069" max="13069" width="9.54296875" style="2" customWidth="1"/>
    <col min="13070" max="13070" width="15.54296875" style="2" customWidth="1"/>
    <col min="13071" max="13302" width="8.81640625" style="2" customWidth="1"/>
    <col min="13303" max="13303" width="24.6328125" style="2" customWidth="1"/>
    <col min="13304" max="13304" width="6" style="2" bestFit="1" customWidth="1"/>
    <col min="13305" max="13312" width="5.81640625" style="2"/>
    <col min="13313" max="13313" width="12.6328125" style="2" customWidth="1"/>
    <col min="13314" max="13314" width="20.81640625" style="2" customWidth="1"/>
    <col min="13315" max="13316" width="17.1796875" style="2" customWidth="1"/>
    <col min="13317" max="13318" width="25.81640625" style="2" customWidth="1"/>
    <col min="13319" max="13319" width="26.36328125" style="2" customWidth="1"/>
    <col min="13320" max="13320" width="16.453125" style="2" customWidth="1"/>
    <col min="13321" max="13321" width="14.453125" style="2" customWidth="1"/>
    <col min="13322" max="13322" width="9.453125" style="2" customWidth="1"/>
    <col min="13323" max="13323" width="16.6328125" style="2" customWidth="1"/>
    <col min="13324" max="13324" width="12.453125" style="2" customWidth="1"/>
    <col min="13325" max="13325" width="9.54296875" style="2" customWidth="1"/>
    <col min="13326" max="13326" width="15.54296875" style="2" customWidth="1"/>
    <col min="13327" max="13558" width="8.81640625" style="2" customWidth="1"/>
    <col min="13559" max="13559" width="24.6328125" style="2" customWidth="1"/>
    <col min="13560" max="13560" width="6" style="2" bestFit="1" customWidth="1"/>
    <col min="13561" max="13568" width="5.81640625" style="2"/>
    <col min="13569" max="13569" width="12.6328125" style="2" customWidth="1"/>
    <col min="13570" max="13570" width="20.81640625" style="2" customWidth="1"/>
    <col min="13571" max="13572" width="17.1796875" style="2" customWidth="1"/>
    <col min="13573" max="13574" width="25.81640625" style="2" customWidth="1"/>
    <col min="13575" max="13575" width="26.36328125" style="2" customWidth="1"/>
    <col min="13576" max="13576" width="16.453125" style="2" customWidth="1"/>
    <col min="13577" max="13577" width="14.453125" style="2" customWidth="1"/>
    <col min="13578" max="13578" width="9.453125" style="2" customWidth="1"/>
    <col min="13579" max="13579" width="16.6328125" style="2" customWidth="1"/>
    <col min="13580" max="13580" width="12.453125" style="2" customWidth="1"/>
    <col min="13581" max="13581" width="9.54296875" style="2" customWidth="1"/>
    <col min="13582" max="13582" width="15.54296875" style="2" customWidth="1"/>
    <col min="13583" max="13814" width="8.81640625" style="2" customWidth="1"/>
    <col min="13815" max="13815" width="24.6328125" style="2" customWidth="1"/>
    <col min="13816" max="13816" width="6" style="2" bestFit="1" customWidth="1"/>
    <col min="13817" max="13824" width="5.81640625" style="2"/>
    <col min="13825" max="13825" width="12.6328125" style="2" customWidth="1"/>
    <col min="13826" max="13826" width="20.81640625" style="2" customWidth="1"/>
    <col min="13827" max="13828" width="17.1796875" style="2" customWidth="1"/>
    <col min="13829" max="13830" width="25.81640625" style="2" customWidth="1"/>
    <col min="13831" max="13831" width="26.36328125" style="2" customWidth="1"/>
    <col min="13832" max="13832" width="16.453125" style="2" customWidth="1"/>
    <col min="13833" max="13833" width="14.453125" style="2" customWidth="1"/>
    <col min="13834" max="13834" width="9.453125" style="2" customWidth="1"/>
    <col min="13835" max="13835" width="16.6328125" style="2" customWidth="1"/>
    <col min="13836" max="13836" width="12.453125" style="2" customWidth="1"/>
    <col min="13837" max="13837" width="9.54296875" style="2" customWidth="1"/>
    <col min="13838" max="13838" width="15.54296875" style="2" customWidth="1"/>
    <col min="13839" max="14070" width="8.81640625" style="2" customWidth="1"/>
    <col min="14071" max="14071" width="24.6328125" style="2" customWidth="1"/>
    <col min="14072" max="14072" width="6" style="2" bestFit="1" customWidth="1"/>
    <col min="14073" max="14080" width="5.81640625" style="2"/>
    <col min="14081" max="14081" width="12.6328125" style="2" customWidth="1"/>
    <col min="14082" max="14082" width="20.81640625" style="2" customWidth="1"/>
    <col min="14083" max="14084" width="17.1796875" style="2" customWidth="1"/>
    <col min="14085" max="14086" width="25.81640625" style="2" customWidth="1"/>
    <col min="14087" max="14087" width="26.36328125" style="2" customWidth="1"/>
    <col min="14088" max="14088" width="16.453125" style="2" customWidth="1"/>
    <col min="14089" max="14089" width="14.453125" style="2" customWidth="1"/>
    <col min="14090" max="14090" width="9.453125" style="2" customWidth="1"/>
    <col min="14091" max="14091" width="16.6328125" style="2" customWidth="1"/>
    <col min="14092" max="14092" width="12.453125" style="2" customWidth="1"/>
    <col min="14093" max="14093" width="9.54296875" style="2" customWidth="1"/>
    <col min="14094" max="14094" width="15.54296875" style="2" customWidth="1"/>
    <col min="14095" max="14326" width="8.81640625" style="2" customWidth="1"/>
    <col min="14327" max="14327" width="24.6328125" style="2" customWidth="1"/>
    <col min="14328" max="14328" width="6" style="2" bestFit="1" customWidth="1"/>
    <col min="14329" max="14336" width="5.81640625" style="2"/>
    <col min="14337" max="14337" width="12.6328125" style="2" customWidth="1"/>
    <col min="14338" max="14338" width="20.81640625" style="2" customWidth="1"/>
    <col min="14339" max="14340" width="17.1796875" style="2" customWidth="1"/>
    <col min="14341" max="14342" width="25.81640625" style="2" customWidth="1"/>
    <col min="14343" max="14343" width="26.36328125" style="2" customWidth="1"/>
    <col min="14344" max="14344" width="16.453125" style="2" customWidth="1"/>
    <col min="14345" max="14345" width="14.453125" style="2" customWidth="1"/>
    <col min="14346" max="14346" width="9.453125" style="2" customWidth="1"/>
    <col min="14347" max="14347" width="16.6328125" style="2" customWidth="1"/>
    <col min="14348" max="14348" width="12.453125" style="2" customWidth="1"/>
    <col min="14349" max="14349" width="9.54296875" style="2" customWidth="1"/>
    <col min="14350" max="14350" width="15.54296875" style="2" customWidth="1"/>
    <col min="14351" max="14582" width="8.81640625" style="2" customWidth="1"/>
    <col min="14583" max="14583" width="24.6328125" style="2" customWidth="1"/>
    <col min="14584" max="14584" width="6" style="2" bestFit="1" customWidth="1"/>
    <col min="14585" max="14592" width="5.81640625" style="2"/>
    <col min="14593" max="14593" width="12.6328125" style="2" customWidth="1"/>
    <col min="14594" max="14594" width="20.81640625" style="2" customWidth="1"/>
    <col min="14595" max="14596" width="17.1796875" style="2" customWidth="1"/>
    <col min="14597" max="14598" width="25.81640625" style="2" customWidth="1"/>
    <col min="14599" max="14599" width="26.36328125" style="2" customWidth="1"/>
    <col min="14600" max="14600" width="16.453125" style="2" customWidth="1"/>
    <col min="14601" max="14601" width="14.453125" style="2" customWidth="1"/>
    <col min="14602" max="14602" width="9.453125" style="2" customWidth="1"/>
    <col min="14603" max="14603" width="16.6328125" style="2" customWidth="1"/>
    <col min="14604" max="14604" width="12.453125" style="2" customWidth="1"/>
    <col min="14605" max="14605" width="9.54296875" style="2" customWidth="1"/>
    <col min="14606" max="14606" width="15.54296875" style="2" customWidth="1"/>
    <col min="14607" max="14838" width="8.81640625" style="2" customWidth="1"/>
    <col min="14839" max="14839" width="24.6328125" style="2" customWidth="1"/>
    <col min="14840" max="14840" width="6" style="2" bestFit="1" customWidth="1"/>
    <col min="14841" max="14848" width="5.81640625" style="2"/>
    <col min="14849" max="14849" width="12.6328125" style="2" customWidth="1"/>
    <col min="14850" max="14850" width="20.81640625" style="2" customWidth="1"/>
    <col min="14851" max="14852" width="17.1796875" style="2" customWidth="1"/>
    <col min="14853" max="14854" width="25.81640625" style="2" customWidth="1"/>
    <col min="14855" max="14855" width="26.36328125" style="2" customWidth="1"/>
    <col min="14856" max="14856" width="16.453125" style="2" customWidth="1"/>
    <col min="14857" max="14857" width="14.453125" style="2" customWidth="1"/>
    <col min="14858" max="14858" width="9.453125" style="2" customWidth="1"/>
    <col min="14859" max="14859" width="16.6328125" style="2" customWidth="1"/>
    <col min="14860" max="14860" width="12.453125" style="2" customWidth="1"/>
    <col min="14861" max="14861" width="9.54296875" style="2" customWidth="1"/>
    <col min="14862" max="14862" width="15.54296875" style="2" customWidth="1"/>
    <col min="14863" max="15094" width="8.81640625" style="2" customWidth="1"/>
    <col min="15095" max="15095" width="24.6328125" style="2" customWidth="1"/>
    <col min="15096" max="15096" width="6" style="2" bestFit="1" customWidth="1"/>
    <col min="15097" max="15104" width="5.81640625" style="2"/>
    <col min="15105" max="15105" width="12.6328125" style="2" customWidth="1"/>
    <col min="15106" max="15106" width="20.81640625" style="2" customWidth="1"/>
    <col min="15107" max="15108" width="17.1796875" style="2" customWidth="1"/>
    <col min="15109" max="15110" width="25.81640625" style="2" customWidth="1"/>
    <col min="15111" max="15111" width="26.36328125" style="2" customWidth="1"/>
    <col min="15112" max="15112" width="16.453125" style="2" customWidth="1"/>
    <col min="15113" max="15113" width="14.453125" style="2" customWidth="1"/>
    <col min="15114" max="15114" width="9.453125" style="2" customWidth="1"/>
    <col min="15115" max="15115" width="16.6328125" style="2" customWidth="1"/>
    <col min="15116" max="15116" width="12.453125" style="2" customWidth="1"/>
    <col min="15117" max="15117" width="9.54296875" style="2" customWidth="1"/>
    <col min="15118" max="15118" width="15.54296875" style="2" customWidth="1"/>
    <col min="15119" max="15350" width="8.81640625" style="2" customWidth="1"/>
    <col min="15351" max="15351" width="24.6328125" style="2" customWidth="1"/>
    <col min="15352" max="15352" width="6" style="2" bestFit="1" customWidth="1"/>
    <col min="15353" max="15360" width="5.81640625" style="2"/>
    <col min="15361" max="15361" width="12.6328125" style="2" customWidth="1"/>
    <col min="15362" max="15362" width="20.81640625" style="2" customWidth="1"/>
    <col min="15363" max="15364" width="17.1796875" style="2" customWidth="1"/>
    <col min="15365" max="15366" width="25.81640625" style="2" customWidth="1"/>
    <col min="15367" max="15367" width="26.36328125" style="2" customWidth="1"/>
    <col min="15368" max="15368" width="16.453125" style="2" customWidth="1"/>
    <col min="15369" max="15369" width="14.453125" style="2" customWidth="1"/>
    <col min="15370" max="15370" width="9.453125" style="2" customWidth="1"/>
    <col min="15371" max="15371" width="16.6328125" style="2" customWidth="1"/>
    <col min="15372" max="15372" width="12.453125" style="2" customWidth="1"/>
    <col min="15373" max="15373" width="9.54296875" style="2" customWidth="1"/>
    <col min="15374" max="15374" width="15.54296875" style="2" customWidth="1"/>
    <col min="15375" max="15606" width="8.81640625" style="2" customWidth="1"/>
    <col min="15607" max="15607" width="24.6328125" style="2" customWidth="1"/>
    <col min="15608" max="15608" width="6" style="2" bestFit="1" customWidth="1"/>
    <col min="15609" max="15616" width="5.81640625" style="2"/>
    <col min="15617" max="15617" width="12.6328125" style="2" customWidth="1"/>
    <col min="15618" max="15618" width="20.81640625" style="2" customWidth="1"/>
    <col min="15619" max="15620" width="17.1796875" style="2" customWidth="1"/>
    <col min="15621" max="15622" width="25.81640625" style="2" customWidth="1"/>
    <col min="15623" max="15623" width="26.36328125" style="2" customWidth="1"/>
    <col min="15624" max="15624" width="16.453125" style="2" customWidth="1"/>
    <col min="15625" max="15625" width="14.453125" style="2" customWidth="1"/>
    <col min="15626" max="15626" width="9.453125" style="2" customWidth="1"/>
    <col min="15627" max="15627" width="16.6328125" style="2" customWidth="1"/>
    <col min="15628" max="15628" width="12.453125" style="2" customWidth="1"/>
    <col min="15629" max="15629" width="9.54296875" style="2" customWidth="1"/>
    <col min="15630" max="15630" width="15.54296875" style="2" customWidth="1"/>
    <col min="15631" max="15862" width="8.81640625" style="2" customWidth="1"/>
    <col min="15863" max="15863" width="24.6328125" style="2" customWidth="1"/>
    <col min="15864" max="15864" width="6" style="2" bestFit="1" customWidth="1"/>
    <col min="15865" max="15872" width="5.81640625" style="2"/>
    <col min="15873" max="15873" width="12.6328125" style="2" customWidth="1"/>
    <col min="15874" max="15874" width="20.81640625" style="2" customWidth="1"/>
    <col min="15875" max="15876" width="17.1796875" style="2" customWidth="1"/>
    <col min="15877" max="15878" width="25.81640625" style="2" customWidth="1"/>
    <col min="15879" max="15879" width="26.36328125" style="2" customWidth="1"/>
    <col min="15880" max="15880" width="16.453125" style="2" customWidth="1"/>
    <col min="15881" max="15881" width="14.453125" style="2" customWidth="1"/>
    <col min="15882" max="15882" width="9.453125" style="2" customWidth="1"/>
    <col min="15883" max="15883" width="16.6328125" style="2" customWidth="1"/>
    <col min="15884" max="15884" width="12.453125" style="2" customWidth="1"/>
    <col min="15885" max="15885" width="9.54296875" style="2" customWidth="1"/>
    <col min="15886" max="15886" width="15.54296875" style="2" customWidth="1"/>
    <col min="15887" max="16118" width="8.81640625" style="2" customWidth="1"/>
    <col min="16119" max="16119" width="24.6328125" style="2" customWidth="1"/>
    <col min="16120" max="16120" width="6" style="2" bestFit="1" customWidth="1"/>
    <col min="16121" max="16128" width="5.81640625" style="2"/>
    <col min="16129" max="16129" width="12.6328125" style="2" customWidth="1"/>
    <col min="16130" max="16130" width="20.81640625" style="2" customWidth="1"/>
    <col min="16131" max="16132" width="17.1796875" style="2" customWidth="1"/>
    <col min="16133" max="16134" width="25.81640625" style="2" customWidth="1"/>
    <col min="16135" max="16135" width="26.36328125" style="2" customWidth="1"/>
    <col min="16136" max="16136" width="16.453125" style="2" customWidth="1"/>
    <col min="16137" max="16137" width="14.453125" style="2" customWidth="1"/>
    <col min="16138" max="16138" width="9.453125" style="2" customWidth="1"/>
    <col min="16139" max="16139" width="16.6328125" style="2" customWidth="1"/>
    <col min="16140" max="16140" width="12.453125" style="2" customWidth="1"/>
    <col min="16141" max="16141" width="9.54296875" style="2" customWidth="1"/>
    <col min="16142" max="16142" width="15.54296875" style="2" customWidth="1"/>
    <col min="16143" max="16374" width="8.81640625" style="2" customWidth="1"/>
    <col min="16375" max="16375" width="24.6328125" style="2" customWidth="1"/>
    <col min="16376" max="16376" width="6" style="2" bestFit="1" customWidth="1"/>
    <col min="16377" max="16384" width="5.81640625" style="2"/>
  </cols>
  <sheetData>
    <row r="1" spans="1:23" ht="20.25" customHeight="1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</row>
    <row r="2" spans="1:23" ht="20" customHeight="1">
      <c r="A2" s="89" t="s">
        <v>1</v>
      </c>
      <c r="B2" s="89"/>
      <c r="C2" s="89"/>
      <c r="D2" s="89"/>
      <c r="E2" s="89"/>
      <c r="F2" s="3"/>
      <c r="G2" s="4" t="s">
        <v>2</v>
      </c>
      <c r="H2" s="5"/>
      <c r="I2" s="6"/>
    </row>
    <row r="3" spans="1:23" ht="44" customHeight="1">
      <c r="A3" s="89" t="s">
        <v>259</v>
      </c>
      <c r="B3" s="89"/>
      <c r="C3" s="89"/>
      <c r="D3" s="89"/>
      <c r="E3" s="89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88" t="s">
        <v>9</v>
      </c>
      <c r="P3" s="88"/>
      <c r="Q3" s="88"/>
      <c r="R3" s="88"/>
      <c r="S3" s="88"/>
      <c r="T3" s="88"/>
      <c r="U3" s="88"/>
      <c r="V3" s="88"/>
      <c r="W3" s="88"/>
    </row>
    <row r="4" spans="1:23" ht="32.5" customHeight="1">
      <c r="A4" s="89" t="s">
        <v>260</v>
      </c>
      <c r="B4" s="89"/>
      <c r="C4" s="89"/>
      <c r="D4" s="89"/>
      <c r="E4" s="89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20.25" customHeight="1">
      <c r="A5" s="11" t="s">
        <v>13</v>
      </c>
      <c r="B5" s="11"/>
      <c r="C5" s="11"/>
      <c r="D5" s="11"/>
      <c r="E5" s="11"/>
      <c r="F5" s="3"/>
      <c r="G5" s="4" t="s">
        <v>14</v>
      </c>
      <c r="H5" s="41">
        <f>(51/60)*100</f>
        <v>85</v>
      </c>
      <c r="I5" s="6"/>
      <c r="K5" s="13" t="s">
        <v>15</v>
      </c>
      <c r="L5" s="13">
        <v>2</v>
      </c>
      <c r="N5" s="14">
        <v>2</v>
      </c>
      <c r="O5" s="88"/>
      <c r="P5" s="88"/>
      <c r="Q5" s="88"/>
      <c r="R5" s="88"/>
      <c r="S5" s="88"/>
      <c r="T5" s="88"/>
      <c r="U5" s="88"/>
      <c r="V5" s="88"/>
      <c r="W5" s="88"/>
    </row>
    <row r="6" spans="1:23" ht="49" customHeight="1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42">
        <f>(18/60)*100</f>
        <v>30</v>
      </c>
      <c r="I6" s="6"/>
      <c r="K6" s="19" t="s">
        <v>20</v>
      </c>
      <c r="L6" s="19">
        <v>1</v>
      </c>
      <c r="N6" s="20">
        <v>1</v>
      </c>
      <c r="O6" s="88"/>
      <c r="P6" s="88"/>
      <c r="Q6" s="88"/>
      <c r="R6" s="88"/>
      <c r="S6" s="88"/>
      <c r="T6" s="88"/>
      <c r="U6" s="88"/>
      <c r="V6" s="88"/>
      <c r="W6" s="88"/>
    </row>
    <row r="7" spans="1:23" ht="42.75" customHeight="1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57.5</v>
      </c>
      <c r="I7" s="26">
        <v>0.6</v>
      </c>
      <c r="K7" s="27" t="s">
        <v>24</v>
      </c>
      <c r="L7" s="27">
        <v>0</v>
      </c>
      <c r="N7" s="28"/>
      <c r="O7" s="88"/>
      <c r="P7" s="88"/>
      <c r="Q7" s="88"/>
      <c r="R7" s="88"/>
      <c r="S7" s="88"/>
      <c r="T7" s="88"/>
      <c r="U7" s="88"/>
      <c r="V7" s="88"/>
      <c r="W7" s="88"/>
    </row>
    <row r="8" spans="1:23" ht="25" customHeight="1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23" ht="25" customHeight="1">
      <c r="B9" s="21" t="s">
        <v>30</v>
      </c>
      <c r="C9" s="23" t="s">
        <v>140</v>
      </c>
      <c r="D9" s="23"/>
      <c r="E9" s="23" t="s">
        <v>140</v>
      </c>
      <c r="F9" s="29"/>
      <c r="H9" s="30"/>
      <c r="I9" s="30"/>
    </row>
    <row r="10" spans="1:23" ht="25" customHeight="1">
      <c r="B10" s="21" t="s">
        <v>32</v>
      </c>
      <c r="C10" s="23">
        <v>25</v>
      </c>
      <c r="D10" s="31">
        <f>(0.55*25)</f>
        <v>13.750000000000002</v>
      </c>
      <c r="E10" s="32">
        <v>75</v>
      </c>
      <c r="F10" s="33">
        <f>0.55*75</f>
        <v>41.25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  <c r="U10" s="36" t="s">
        <v>46</v>
      </c>
      <c r="V10" s="36" t="s">
        <v>47</v>
      </c>
    </row>
    <row r="11" spans="1:23" ht="25" customHeight="1">
      <c r="A11" s="15">
        <v>1</v>
      </c>
      <c r="B11" s="37">
        <v>171516100002</v>
      </c>
      <c r="C11" s="65">
        <v>15</v>
      </c>
      <c r="D11" s="38">
        <f>COUNTIF(C11:C82,"&gt;="&amp;D10)</f>
        <v>51</v>
      </c>
      <c r="E11" s="65">
        <v>6</v>
      </c>
      <c r="F11" s="39">
        <f>COUNTIF(E11:E82,"&gt;="&amp;F10)</f>
        <v>18</v>
      </c>
      <c r="G11" s="40" t="s">
        <v>48</v>
      </c>
      <c r="H11" s="4">
        <v>2</v>
      </c>
      <c r="I11" s="4">
        <v>2</v>
      </c>
      <c r="J11" s="6"/>
      <c r="K11" s="6"/>
      <c r="L11" s="6"/>
      <c r="M11" s="6"/>
      <c r="N11" s="6"/>
      <c r="O11" s="6"/>
      <c r="P11" s="6"/>
      <c r="Q11" s="6"/>
      <c r="R11" s="4">
        <v>2</v>
      </c>
      <c r="S11" s="6"/>
      <c r="T11" s="4">
        <v>1</v>
      </c>
      <c r="U11" s="6"/>
      <c r="V11" s="6"/>
    </row>
    <row r="12" spans="1:23" ht="25" customHeight="1">
      <c r="A12" s="15">
        <v>2</v>
      </c>
      <c r="B12" s="37">
        <v>171516100003</v>
      </c>
      <c r="C12" s="65">
        <v>18</v>
      </c>
      <c r="D12" s="41">
        <f>(51/60)*100</f>
        <v>85</v>
      </c>
      <c r="E12" s="65">
        <v>36</v>
      </c>
      <c r="F12" s="42">
        <f>(18/60)*100</f>
        <v>30</v>
      </c>
      <c r="G12" s="40" t="s">
        <v>49</v>
      </c>
      <c r="H12" s="43">
        <v>2</v>
      </c>
      <c r="I12" s="43">
        <v>1</v>
      </c>
      <c r="J12" s="6"/>
      <c r="K12" s="6"/>
      <c r="L12" s="6"/>
      <c r="M12" s="6"/>
      <c r="N12" s="6"/>
      <c r="O12" s="6"/>
      <c r="P12" s="6"/>
      <c r="Q12" s="6"/>
      <c r="R12" s="43">
        <v>1</v>
      </c>
      <c r="S12" s="6"/>
      <c r="T12" s="43">
        <v>2</v>
      </c>
      <c r="U12" s="6"/>
      <c r="V12" s="6"/>
    </row>
    <row r="13" spans="1:23" ht="25" customHeight="1">
      <c r="A13" s="15">
        <v>3</v>
      </c>
      <c r="B13" s="37">
        <v>171516100005</v>
      </c>
      <c r="C13" s="65">
        <v>18</v>
      </c>
      <c r="D13" s="38"/>
      <c r="E13" s="65">
        <v>21</v>
      </c>
      <c r="F13" s="44"/>
      <c r="G13" s="40" t="s">
        <v>50</v>
      </c>
      <c r="H13" s="43">
        <v>1</v>
      </c>
      <c r="I13" s="43">
        <v>1</v>
      </c>
      <c r="J13" s="6"/>
      <c r="K13" s="6"/>
      <c r="L13" s="6"/>
      <c r="M13" s="6"/>
      <c r="N13" s="6"/>
      <c r="O13" s="6"/>
      <c r="P13" s="6"/>
      <c r="Q13" s="6"/>
      <c r="R13" s="43">
        <v>2</v>
      </c>
      <c r="S13" s="6"/>
      <c r="T13" s="43">
        <v>1</v>
      </c>
      <c r="U13" s="6"/>
      <c r="V13" s="6"/>
    </row>
    <row r="14" spans="1:23" ht="35.5" customHeight="1">
      <c r="A14" s="15">
        <v>4</v>
      </c>
      <c r="B14" s="37">
        <v>171516100006</v>
      </c>
      <c r="C14" s="65">
        <v>17</v>
      </c>
      <c r="D14" s="38"/>
      <c r="E14" s="65">
        <v>34</v>
      </c>
      <c r="F14" s="44"/>
      <c r="G14" s="40" t="s">
        <v>51</v>
      </c>
      <c r="H14" s="43">
        <v>2</v>
      </c>
      <c r="I14" s="43">
        <v>1</v>
      </c>
      <c r="J14" s="6"/>
      <c r="K14" s="6"/>
      <c r="L14" s="6"/>
      <c r="M14" s="6"/>
      <c r="N14" s="6"/>
      <c r="O14" s="6"/>
      <c r="P14" s="6"/>
      <c r="Q14" s="6"/>
      <c r="R14" s="43">
        <v>1</v>
      </c>
      <c r="S14" s="6"/>
      <c r="T14" s="43">
        <v>1</v>
      </c>
      <c r="U14" s="6"/>
      <c r="V14" s="6"/>
    </row>
    <row r="15" spans="1:23" ht="38" customHeight="1">
      <c r="A15" s="15">
        <v>5</v>
      </c>
      <c r="B15" s="37">
        <v>171516100007</v>
      </c>
      <c r="C15" s="65">
        <v>19</v>
      </c>
      <c r="D15" s="38"/>
      <c r="E15" s="65">
        <v>12</v>
      </c>
      <c r="F15" s="44"/>
      <c r="G15" s="40" t="s">
        <v>52</v>
      </c>
      <c r="H15" s="43">
        <v>2</v>
      </c>
      <c r="I15" s="43">
        <v>1</v>
      </c>
      <c r="J15" s="6"/>
      <c r="K15" s="6"/>
      <c r="L15" s="6"/>
      <c r="M15" s="6"/>
      <c r="N15" s="6"/>
      <c r="O15" s="6"/>
      <c r="P15" s="6"/>
      <c r="Q15" s="6"/>
      <c r="R15" s="43">
        <v>1</v>
      </c>
      <c r="S15" s="6"/>
      <c r="T15" s="43">
        <v>1</v>
      </c>
      <c r="U15" s="6"/>
      <c r="V15" s="6"/>
    </row>
    <row r="16" spans="1:23" ht="25" customHeight="1">
      <c r="A16" s="15">
        <v>6</v>
      </c>
      <c r="B16" s="37">
        <v>171516100008</v>
      </c>
      <c r="C16" s="65">
        <v>18</v>
      </c>
      <c r="D16" s="38"/>
      <c r="E16" s="65">
        <v>33</v>
      </c>
      <c r="F16" s="44"/>
      <c r="G16" s="45" t="s">
        <v>53</v>
      </c>
      <c r="H16" s="46">
        <f>AVERAGE(H11:H15)</f>
        <v>1.8</v>
      </c>
      <c r="I16" s="46">
        <f t="shared" ref="I16:T16" si="0">AVERAGE(I11:I15)</f>
        <v>1.2</v>
      </c>
      <c r="J16" s="46"/>
      <c r="K16" s="46"/>
      <c r="L16" s="46"/>
      <c r="M16" s="46"/>
      <c r="N16" s="46"/>
      <c r="O16" s="46"/>
      <c r="P16" s="46"/>
      <c r="Q16" s="46"/>
      <c r="R16" s="46">
        <f t="shared" si="0"/>
        <v>1.4</v>
      </c>
      <c r="S16" s="46"/>
      <c r="T16" s="46">
        <f t="shared" si="0"/>
        <v>1.2</v>
      </c>
      <c r="U16" s="46"/>
      <c r="V16" s="46"/>
    </row>
    <row r="17" spans="1:22" ht="41" customHeight="1">
      <c r="A17" s="15">
        <v>7</v>
      </c>
      <c r="B17" s="37">
        <v>171516100009</v>
      </c>
      <c r="C17" s="65">
        <v>13</v>
      </c>
      <c r="D17" s="38"/>
      <c r="E17" s="65">
        <v>25</v>
      </c>
      <c r="F17" s="38"/>
      <c r="G17" s="47" t="s">
        <v>54</v>
      </c>
      <c r="H17" s="48">
        <f>(57.5*H16)/100</f>
        <v>1.0349999999999999</v>
      </c>
      <c r="I17" s="48">
        <f t="shared" ref="I17:T17" si="1">(57.5*I16)/100</f>
        <v>0.69</v>
      </c>
      <c r="J17" s="48"/>
      <c r="K17" s="48"/>
      <c r="L17" s="48"/>
      <c r="M17" s="48"/>
      <c r="N17" s="48"/>
      <c r="O17" s="48"/>
      <c r="P17" s="48"/>
      <c r="Q17" s="48"/>
      <c r="R17" s="48">
        <f t="shared" si="1"/>
        <v>0.80500000000000005</v>
      </c>
      <c r="S17" s="48"/>
      <c r="T17" s="48">
        <f t="shared" si="1"/>
        <v>0.69</v>
      </c>
      <c r="U17" s="48"/>
      <c r="V17" s="48"/>
    </row>
    <row r="18" spans="1:22" ht="25" customHeight="1">
      <c r="A18" s="15">
        <v>8</v>
      </c>
      <c r="B18" s="37">
        <v>171516100010</v>
      </c>
      <c r="C18" s="65">
        <v>10</v>
      </c>
      <c r="D18" s="38"/>
      <c r="E18" s="65">
        <v>25</v>
      </c>
      <c r="F18" s="49"/>
    </row>
    <row r="19" spans="1:22" ht="25" customHeight="1">
      <c r="A19" s="15">
        <v>9</v>
      </c>
      <c r="B19" s="37">
        <v>171516100011</v>
      </c>
      <c r="C19" s="65">
        <v>11</v>
      </c>
      <c r="D19" s="38"/>
      <c r="E19" s="65">
        <v>25</v>
      </c>
      <c r="F19" s="49"/>
    </row>
    <row r="20" spans="1:22" ht="25" customHeight="1">
      <c r="A20" s="15">
        <v>10</v>
      </c>
      <c r="B20" s="37">
        <v>171516100012</v>
      </c>
      <c r="C20" s="65">
        <v>17</v>
      </c>
      <c r="D20" s="38"/>
      <c r="E20" s="65">
        <v>32</v>
      </c>
      <c r="F20" s="49"/>
      <c r="J20" s="30"/>
      <c r="K20" s="30"/>
    </row>
    <row r="21" spans="1:22" ht="31.5" customHeight="1">
      <c r="A21" s="15">
        <v>11</v>
      </c>
      <c r="B21" s="37">
        <v>171516100013</v>
      </c>
      <c r="C21" s="65">
        <v>11</v>
      </c>
      <c r="D21" s="38"/>
      <c r="E21" s="65">
        <v>31</v>
      </c>
      <c r="F21" s="49"/>
      <c r="H21" s="51"/>
      <c r="I21" s="90"/>
      <c r="J21" s="90"/>
      <c r="M21" s="30"/>
      <c r="N21" s="30"/>
      <c r="O21" s="30"/>
      <c r="P21" s="30"/>
      <c r="Q21" s="30"/>
    </row>
    <row r="22" spans="1:22" ht="25" customHeight="1">
      <c r="A22" s="15">
        <v>12</v>
      </c>
      <c r="B22" s="37">
        <v>171516100014</v>
      </c>
      <c r="C22" s="65">
        <v>14</v>
      </c>
      <c r="D22" s="38"/>
      <c r="E22" s="65">
        <v>25</v>
      </c>
      <c r="F22" s="49"/>
      <c r="H22" s="52"/>
      <c r="I22" s="53"/>
      <c r="J22" s="53"/>
      <c r="M22" s="30"/>
      <c r="N22" s="30"/>
      <c r="O22" s="30"/>
      <c r="P22" s="30"/>
      <c r="Q22" s="30"/>
    </row>
    <row r="23" spans="1:22" ht="25" customHeight="1">
      <c r="A23" s="15">
        <v>13</v>
      </c>
      <c r="B23" s="37">
        <v>171516100017</v>
      </c>
      <c r="C23" s="65">
        <v>20</v>
      </c>
      <c r="D23" s="38"/>
      <c r="E23" s="65">
        <v>41</v>
      </c>
      <c r="F23" s="49"/>
      <c r="H23" s="15"/>
      <c r="N23" s="30"/>
      <c r="O23" s="30"/>
      <c r="P23" s="30"/>
      <c r="Q23" s="30"/>
      <c r="R23" s="30"/>
    </row>
    <row r="24" spans="1:22" ht="25" customHeight="1">
      <c r="A24" s="15">
        <v>14</v>
      </c>
      <c r="B24" s="37">
        <v>171516100018</v>
      </c>
      <c r="C24" s="65">
        <v>0</v>
      </c>
      <c r="D24" s="38"/>
      <c r="E24" s="65">
        <v>25</v>
      </c>
      <c r="F24" s="49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</row>
    <row r="25" spans="1:22" ht="25" customHeight="1">
      <c r="A25" s="15">
        <v>15</v>
      </c>
      <c r="B25" s="37">
        <v>171516100019</v>
      </c>
      <c r="C25" s="65">
        <v>16</v>
      </c>
      <c r="D25" s="54"/>
      <c r="E25" s="65">
        <v>27</v>
      </c>
      <c r="F25" s="55"/>
      <c r="G25" s="56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</row>
    <row r="26" spans="1:22" ht="25" customHeight="1">
      <c r="A26" s="15">
        <v>16</v>
      </c>
      <c r="B26" s="37">
        <v>171516100021</v>
      </c>
      <c r="C26" s="65">
        <v>14</v>
      </c>
      <c r="D26" s="38"/>
      <c r="E26" s="65">
        <v>17</v>
      </c>
      <c r="F26" s="49"/>
      <c r="G26" s="56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</row>
    <row r="27" spans="1:22" ht="25" customHeight="1">
      <c r="A27" s="15">
        <v>17</v>
      </c>
      <c r="B27" s="37">
        <v>171516100022</v>
      </c>
      <c r="C27" s="65">
        <v>22</v>
      </c>
      <c r="D27" s="38"/>
      <c r="E27" s="65">
        <v>33</v>
      </c>
      <c r="F27" s="49"/>
      <c r="G27" s="56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</row>
    <row r="28" spans="1:22" ht="25" customHeight="1">
      <c r="A28" s="15">
        <v>18</v>
      </c>
      <c r="B28" s="37">
        <v>171516100023</v>
      </c>
      <c r="C28" s="65">
        <v>16</v>
      </c>
      <c r="D28" s="38"/>
      <c r="E28" s="65">
        <v>25</v>
      </c>
      <c r="F28" s="49"/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</row>
    <row r="29" spans="1:22" ht="25" customHeight="1">
      <c r="A29" s="15">
        <v>19</v>
      </c>
      <c r="B29" s="37">
        <v>171516100024</v>
      </c>
      <c r="C29" s="65">
        <v>17</v>
      </c>
      <c r="D29" s="38"/>
      <c r="E29" s="65">
        <v>24</v>
      </c>
      <c r="F29" s="49"/>
      <c r="G29" s="56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</row>
    <row r="30" spans="1:22" ht="25" customHeight="1">
      <c r="A30" s="15">
        <v>20</v>
      </c>
      <c r="B30" s="37">
        <v>171516100026</v>
      </c>
      <c r="C30" s="65">
        <v>20</v>
      </c>
      <c r="D30" s="38"/>
      <c r="E30" s="65">
        <v>49</v>
      </c>
      <c r="F30" s="49"/>
      <c r="G30" s="56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</row>
    <row r="31" spans="1:22" ht="25" customHeight="1">
      <c r="A31" s="15">
        <v>21</v>
      </c>
      <c r="B31" s="37">
        <v>171516100030</v>
      </c>
      <c r="C31" s="65">
        <v>16</v>
      </c>
      <c r="D31" s="38"/>
      <c r="E31" s="65">
        <v>32</v>
      </c>
      <c r="F31" s="49"/>
      <c r="G31" s="56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</row>
    <row r="32" spans="1:22" ht="25" customHeight="1">
      <c r="A32" s="15">
        <v>22</v>
      </c>
      <c r="B32" s="37">
        <v>171516100031</v>
      </c>
      <c r="C32" s="65">
        <v>11</v>
      </c>
      <c r="D32" s="38"/>
      <c r="E32" s="65">
        <v>13</v>
      </c>
      <c r="F32" s="49"/>
      <c r="G32" s="56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</row>
    <row r="33" spans="1:23" ht="25" customHeight="1">
      <c r="A33" s="15">
        <v>23</v>
      </c>
      <c r="B33" s="37">
        <v>171516100032</v>
      </c>
      <c r="C33" s="65">
        <v>11</v>
      </c>
      <c r="D33" s="38"/>
      <c r="E33" s="65">
        <v>20</v>
      </c>
      <c r="F33" s="49"/>
      <c r="G33" s="5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</row>
    <row r="34" spans="1:23" ht="25" customHeight="1">
      <c r="A34" s="15">
        <v>24</v>
      </c>
      <c r="B34" s="37">
        <v>171516100033</v>
      </c>
      <c r="C34" s="65">
        <v>18</v>
      </c>
      <c r="D34" s="38"/>
      <c r="E34" s="65">
        <v>21</v>
      </c>
      <c r="F34" s="49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 ht="25" customHeight="1">
      <c r="A35" s="15">
        <v>25</v>
      </c>
      <c r="B35" s="37">
        <v>171516100034</v>
      </c>
      <c r="C35" s="65">
        <v>17</v>
      </c>
      <c r="D35" s="38"/>
      <c r="E35" s="65">
        <v>44</v>
      </c>
      <c r="F35" s="49"/>
      <c r="G35" s="50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</row>
    <row r="36" spans="1:23" ht="25" customHeight="1">
      <c r="A36" s="15">
        <v>26</v>
      </c>
      <c r="B36" s="37">
        <v>171516100035</v>
      </c>
      <c r="C36" s="65">
        <v>13</v>
      </c>
      <c r="D36" s="38"/>
      <c r="E36" s="65">
        <v>13</v>
      </c>
      <c r="F36" s="49"/>
    </row>
    <row r="37" spans="1:23" ht="25" customHeight="1">
      <c r="A37" s="15">
        <v>27</v>
      </c>
      <c r="B37" s="37">
        <v>171516100037</v>
      </c>
      <c r="C37" s="65">
        <v>14</v>
      </c>
      <c r="D37" s="38"/>
      <c r="E37" s="65">
        <v>3</v>
      </c>
      <c r="F37" s="49"/>
    </row>
    <row r="38" spans="1:23" ht="25" customHeight="1">
      <c r="A38" s="15">
        <v>28</v>
      </c>
      <c r="B38" s="37">
        <v>171516100038</v>
      </c>
      <c r="C38" s="65">
        <v>16</v>
      </c>
      <c r="D38" s="38"/>
      <c r="E38" s="65">
        <v>45</v>
      </c>
      <c r="F38" s="49"/>
      <c r="G38" s="5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</row>
    <row r="39" spans="1:23" ht="25" customHeight="1">
      <c r="A39" s="15">
        <v>29</v>
      </c>
      <c r="B39" s="37">
        <v>171516100039</v>
      </c>
      <c r="C39" s="65">
        <v>14</v>
      </c>
      <c r="D39" s="38"/>
      <c r="E39" s="65">
        <v>1</v>
      </c>
      <c r="F39" s="49"/>
      <c r="G39" s="56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</row>
    <row r="40" spans="1:23" ht="25" customHeight="1">
      <c r="A40" s="15">
        <v>30</v>
      </c>
      <c r="B40" s="37">
        <v>171516100040</v>
      </c>
      <c r="C40" s="65">
        <v>12</v>
      </c>
      <c r="D40" s="38"/>
      <c r="E40" s="65">
        <v>44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</row>
    <row r="41" spans="1:23" ht="25" customHeight="1">
      <c r="A41" s="15">
        <v>31</v>
      </c>
      <c r="B41" s="37">
        <v>171516100041</v>
      </c>
      <c r="C41" s="65">
        <v>15</v>
      </c>
      <c r="D41" s="38"/>
      <c r="E41" s="65">
        <v>39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</row>
    <row r="42" spans="1:23" ht="25" customHeight="1">
      <c r="A42" s="15">
        <v>32</v>
      </c>
      <c r="B42" s="37">
        <v>171516100042</v>
      </c>
      <c r="C42" s="65">
        <v>16</v>
      </c>
      <c r="D42" s="38"/>
      <c r="E42" s="65">
        <v>13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</row>
    <row r="43" spans="1:23" ht="25" customHeight="1">
      <c r="A43" s="15">
        <v>33</v>
      </c>
      <c r="B43" s="37">
        <v>171516100043</v>
      </c>
      <c r="C43" s="65">
        <v>20</v>
      </c>
      <c r="D43" s="38"/>
      <c r="E43" s="65">
        <v>46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</row>
    <row r="44" spans="1:23" ht="25" customHeight="1">
      <c r="A44" s="15">
        <v>34</v>
      </c>
      <c r="B44" s="37">
        <v>171516100044</v>
      </c>
      <c r="C44" s="65">
        <v>13</v>
      </c>
      <c r="D44" s="38"/>
      <c r="E44" s="65">
        <v>16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</row>
    <row r="45" spans="1:23" ht="25" customHeight="1">
      <c r="A45" s="15">
        <v>35</v>
      </c>
      <c r="B45" s="37">
        <v>171516100045</v>
      </c>
      <c r="C45" s="65">
        <v>15</v>
      </c>
      <c r="D45" s="38"/>
      <c r="E45" s="65">
        <v>30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</row>
    <row r="46" spans="1:23" ht="25" customHeight="1">
      <c r="A46" s="15">
        <v>36</v>
      </c>
      <c r="B46" s="37">
        <v>171516100048</v>
      </c>
      <c r="C46" s="65">
        <v>18</v>
      </c>
      <c r="D46" s="38"/>
      <c r="E46" s="65">
        <v>41</v>
      </c>
      <c r="F46" s="49"/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</row>
    <row r="47" spans="1:23" ht="25" customHeight="1">
      <c r="A47" s="15">
        <v>37</v>
      </c>
      <c r="B47" s="37">
        <v>171516100049</v>
      </c>
      <c r="C47" s="65">
        <v>17</v>
      </c>
      <c r="D47" s="38"/>
      <c r="E47" s="65">
        <v>42</v>
      </c>
      <c r="F47" s="49"/>
      <c r="G47" s="5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</row>
    <row r="48" spans="1:23" ht="25" customHeight="1">
      <c r="A48" s="15">
        <v>38</v>
      </c>
      <c r="B48" s="37">
        <v>171516100050</v>
      </c>
      <c r="C48" s="65">
        <v>20</v>
      </c>
      <c r="D48" s="38"/>
      <c r="E48" s="65">
        <v>47</v>
      </c>
      <c r="F48" s="49"/>
      <c r="G48" s="5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</row>
    <row r="49" spans="1:22" ht="25" customHeight="1">
      <c r="A49" s="15">
        <v>39</v>
      </c>
      <c r="B49" s="37">
        <v>171516100051</v>
      </c>
      <c r="C49" s="65">
        <v>18</v>
      </c>
      <c r="D49" s="38"/>
      <c r="E49" s="65">
        <v>22</v>
      </c>
      <c r="F49" s="49"/>
      <c r="G49" s="50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</row>
    <row r="50" spans="1:22" ht="25" customHeight="1">
      <c r="A50" s="15">
        <v>40</v>
      </c>
      <c r="B50" s="37">
        <v>171516100052</v>
      </c>
      <c r="C50" s="65">
        <v>11</v>
      </c>
      <c r="D50" s="38"/>
      <c r="E50" s="65">
        <v>2</v>
      </c>
      <c r="F50" s="49"/>
    </row>
    <row r="51" spans="1:22" ht="25" customHeight="1">
      <c r="A51" s="15">
        <v>41</v>
      </c>
      <c r="B51" s="37">
        <v>171516100053</v>
      </c>
      <c r="C51" s="65">
        <v>15</v>
      </c>
      <c r="D51" s="38"/>
      <c r="E51" s="65">
        <v>37</v>
      </c>
      <c r="F51" s="49"/>
    </row>
    <row r="52" spans="1:22" ht="25" customHeight="1">
      <c r="A52" s="15">
        <v>42</v>
      </c>
      <c r="B52" s="37">
        <v>171516100054</v>
      </c>
      <c r="C52" s="65">
        <v>15</v>
      </c>
      <c r="D52" s="54"/>
      <c r="E52" s="65">
        <v>33</v>
      </c>
      <c r="F52" s="55"/>
      <c r="G52" s="5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</row>
    <row r="53" spans="1:22" ht="25" customHeight="1">
      <c r="A53" s="15">
        <v>43</v>
      </c>
      <c r="B53" s="37">
        <v>171516100055</v>
      </c>
      <c r="C53" s="65">
        <v>20</v>
      </c>
      <c r="D53" s="54"/>
      <c r="E53" s="65">
        <v>25</v>
      </c>
      <c r="F53" s="55"/>
      <c r="G53" s="5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</row>
    <row r="54" spans="1:22" ht="25" customHeight="1">
      <c r="A54" s="15">
        <v>44</v>
      </c>
      <c r="B54" s="37">
        <v>171516100056</v>
      </c>
      <c r="C54" s="65">
        <v>18</v>
      </c>
      <c r="D54" s="38"/>
      <c r="E54" s="65">
        <v>34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</row>
    <row r="55" spans="1:22" ht="25" customHeight="1">
      <c r="A55" s="15">
        <v>45</v>
      </c>
      <c r="B55" s="37">
        <v>171516100057</v>
      </c>
      <c r="C55" s="65">
        <v>11</v>
      </c>
      <c r="D55" s="38"/>
      <c r="E55" s="65">
        <v>29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</row>
    <row r="56" spans="1:22" ht="25" customHeight="1">
      <c r="A56" s="15">
        <v>46</v>
      </c>
      <c r="B56" s="37">
        <v>171516100058</v>
      </c>
      <c r="C56" s="65">
        <v>22</v>
      </c>
      <c r="D56" s="38"/>
      <c r="E56" s="65">
        <v>51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</row>
    <row r="57" spans="1:22" ht="25" customHeight="1">
      <c r="A57" s="15">
        <v>47</v>
      </c>
      <c r="B57" s="37">
        <v>171516100059</v>
      </c>
      <c r="C57" s="65">
        <v>18</v>
      </c>
      <c r="D57" s="38"/>
      <c r="E57" s="65">
        <v>38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</row>
    <row r="58" spans="1:22" ht="25" customHeight="1">
      <c r="A58" s="15">
        <v>48</v>
      </c>
      <c r="B58" s="37">
        <v>171516100060</v>
      </c>
      <c r="C58" s="65">
        <v>18</v>
      </c>
      <c r="D58" s="38"/>
      <c r="E58" s="65">
        <v>40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</row>
    <row r="59" spans="1:22" ht="25" customHeight="1">
      <c r="A59" s="15">
        <v>49</v>
      </c>
      <c r="B59" s="37">
        <v>171516100061</v>
      </c>
      <c r="C59" s="65">
        <v>22</v>
      </c>
      <c r="D59" s="38"/>
      <c r="E59" s="65">
        <v>58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</row>
    <row r="60" spans="1:22" ht="25" customHeight="1">
      <c r="A60" s="15">
        <v>50</v>
      </c>
      <c r="B60" s="37">
        <v>171516100062</v>
      </c>
      <c r="C60" s="65">
        <v>10</v>
      </c>
      <c r="D60" s="38"/>
      <c r="E60" s="65">
        <v>17</v>
      </c>
      <c r="F60" s="49"/>
      <c r="G60" s="5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</row>
    <row r="61" spans="1:22" ht="25" customHeight="1">
      <c r="A61" s="15">
        <v>51</v>
      </c>
      <c r="B61" s="37">
        <v>171516100064</v>
      </c>
      <c r="C61" s="65">
        <v>14</v>
      </c>
      <c r="D61" s="38"/>
      <c r="E61" s="65">
        <v>20</v>
      </c>
      <c r="F61" s="49"/>
      <c r="G61" s="56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</row>
    <row r="62" spans="1:22" ht="25" customHeight="1">
      <c r="A62" s="15">
        <v>52</v>
      </c>
      <c r="B62" s="37">
        <v>171516100066</v>
      </c>
      <c r="C62" s="65">
        <v>18</v>
      </c>
      <c r="D62" s="38"/>
      <c r="E62" s="65">
        <v>46</v>
      </c>
      <c r="F62" s="49"/>
      <c r="G62" s="5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</row>
    <row r="63" spans="1:22" ht="25" customHeight="1">
      <c r="A63" s="15">
        <v>53</v>
      </c>
      <c r="B63" s="37">
        <v>171516100068</v>
      </c>
      <c r="C63" s="65">
        <v>16</v>
      </c>
      <c r="D63" s="38"/>
      <c r="E63" s="65">
        <v>22</v>
      </c>
      <c r="F63" s="49"/>
    </row>
    <row r="64" spans="1:22" ht="25" customHeight="1">
      <c r="A64" s="15">
        <v>54</v>
      </c>
      <c r="B64" s="37">
        <v>171516100069</v>
      </c>
      <c r="C64" s="65">
        <v>18</v>
      </c>
      <c r="D64" s="38"/>
      <c r="E64" s="65">
        <v>43</v>
      </c>
      <c r="F64" s="49"/>
    </row>
    <row r="65" spans="1:9" ht="25" customHeight="1">
      <c r="A65" s="15">
        <v>55</v>
      </c>
      <c r="B65" s="37">
        <v>171516100070</v>
      </c>
      <c r="C65" s="65">
        <v>18</v>
      </c>
      <c r="D65" s="38"/>
      <c r="E65" s="65">
        <v>47</v>
      </c>
      <c r="F65" s="49"/>
    </row>
    <row r="66" spans="1:9" ht="25" customHeight="1">
      <c r="A66" s="15">
        <v>56</v>
      </c>
      <c r="B66" s="37">
        <v>171516100071</v>
      </c>
      <c r="C66" s="65">
        <v>17</v>
      </c>
      <c r="D66" s="38"/>
      <c r="E66" s="65">
        <v>41</v>
      </c>
      <c r="F66" s="49"/>
    </row>
    <row r="67" spans="1:9" ht="25" customHeight="1">
      <c r="A67" s="15">
        <v>57</v>
      </c>
      <c r="B67" s="37">
        <v>171516100072</v>
      </c>
      <c r="C67" s="65">
        <v>11</v>
      </c>
      <c r="D67" s="38"/>
      <c r="E67" s="65">
        <v>28</v>
      </c>
      <c r="F67" s="49"/>
    </row>
    <row r="68" spans="1:9" ht="25" customHeight="1">
      <c r="A68" s="15">
        <v>58</v>
      </c>
      <c r="B68" s="37">
        <v>171516100073</v>
      </c>
      <c r="C68" s="65">
        <v>19</v>
      </c>
      <c r="D68" s="38"/>
      <c r="E68" s="65">
        <v>45</v>
      </c>
      <c r="F68" s="49"/>
    </row>
    <row r="69" spans="1:9" ht="25" customHeight="1">
      <c r="A69" s="15">
        <v>59</v>
      </c>
      <c r="B69" s="37">
        <v>171516100074</v>
      </c>
      <c r="C69" s="65">
        <v>20</v>
      </c>
      <c r="D69" s="38"/>
      <c r="E69" s="65">
        <v>43</v>
      </c>
      <c r="F69" s="49"/>
    </row>
    <row r="70" spans="1:9" ht="25" customHeight="1">
      <c r="A70" s="15">
        <v>60</v>
      </c>
      <c r="B70" s="37">
        <v>171516100067</v>
      </c>
      <c r="C70" s="65">
        <v>22</v>
      </c>
      <c r="D70" s="38"/>
      <c r="E70" s="65">
        <v>60</v>
      </c>
      <c r="F70" s="49"/>
    </row>
    <row r="71" spans="1:9" ht="25" customHeight="1">
      <c r="B71" s="37">
        <v>171516101075</v>
      </c>
      <c r="C71" s="65">
        <v>18</v>
      </c>
      <c r="D71" s="38"/>
      <c r="E71" s="65">
        <v>40</v>
      </c>
      <c r="F71" s="49"/>
    </row>
    <row r="72" spans="1:9" ht="25" customHeight="1">
      <c r="B72" s="37">
        <v>171516101076</v>
      </c>
      <c r="C72" s="65">
        <v>14</v>
      </c>
      <c r="D72" s="38"/>
      <c r="E72" s="65">
        <v>45</v>
      </c>
      <c r="F72" s="49"/>
    </row>
    <row r="73" spans="1:9" ht="25" customHeight="1">
      <c r="B73" s="37">
        <v>171516101077</v>
      </c>
      <c r="C73" s="65">
        <v>18</v>
      </c>
      <c r="D73" s="38"/>
      <c r="E73" s="65">
        <v>54</v>
      </c>
      <c r="F73" s="49"/>
    </row>
    <row r="74" spans="1:9" ht="25" customHeight="1">
      <c r="B74" s="37">
        <v>171516101078</v>
      </c>
      <c r="C74" s="65">
        <v>15</v>
      </c>
      <c r="D74" s="38"/>
      <c r="E74" s="65">
        <v>25</v>
      </c>
      <c r="F74" s="49"/>
    </row>
    <row r="75" spans="1:9" ht="25" customHeight="1">
      <c r="B75" s="37">
        <v>171516101079</v>
      </c>
      <c r="C75" s="65">
        <v>13</v>
      </c>
      <c r="D75" s="38"/>
      <c r="E75" s="65">
        <v>42</v>
      </c>
      <c r="F75" s="49"/>
    </row>
    <row r="76" spans="1:9" ht="25" customHeight="1">
      <c r="B76" s="37">
        <v>171516101080</v>
      </c>
      <c r="C76" s="65">
        <v>14</v>
      </c>
      <c r="D76" s="38"/>
      <c r="E76" s="65">
        <v>39</v>
      </c>
      <c r="F76" s="49"/>
    </row>
    <row r="77" spans="1:9" ht="25" customHeight="1">
      <c r="B77" s="37"/>
      <c r="C77" s="38"/>
      <c r="D77" s="38"/>
      <c r="E77" s="38"/>
      <c r="F77" s="49"/>
    </row>
    <row r="78" spans="1:9" ht="25" customHeight="1">
      <c r="B78" s="37"/>
      <c r="C78" s="38"/>
      <c r="D78" s="38"/>
      <c r="E78" s="38"/>
      <c r="F78" s="49"/>
    </row>
    <row r="79" spans="1:9" ht="25" customHeight="1">
      <c r="B79" s="37"/>
      <c r="C79" s="38"/>
      <c r="D79" s="38"/>
      <c r="E79" s="38"/>
      <c r="F79" s="49"/>
      <c r="G79" s="58"/>
    </row>
    <row r="80" spans="1:9" ht="25" customHeight="1">
      <c r="B80" s="37"/>
      <c r="C80" s="54"/>
      <c r="D80" s="54"/>
      <c r="E80" s="54"/>
      <c r="F80" s="55"/>
      <c r="G80" s="58"/>
      <c r="H80"/>
      <c r="I80"/>
    </row>
    <row r="81" spans="1:23" ht="25" customHeight="1">
      <c r="B81" s="37"/>
      <c r="C81" s="54"/>
      <c r="D81" s="54"/>
      <c r="E81" s="54"/>
      <c r="F81" s="55"/>
      <c r="G81" s="58"/>
      <c r="H81"/>
      <c r="I81"/>
    </row>
    <row r="82" spans="1:23" ht="25" customHeight="1">
      <c r="B82" s="37"/>
      <c r="C82" s="38"/>
      <c r="D82" s="38"/>
      <c r="E82" s="38"/>
      <c r="F82" s="49"/>
      <c r="G82" s="58"/>
      <c r="H82"/>
      <c r="I82"/>
    </row>
    <row r="83" spans="1:23">
      <c r="A83" s="58"/>
      <c r="B83" s="58"/>
      <c r="C83" s="58"/>
      <c r="D83" s="58"/>
      <c r="E83" s="58"/>
      <c r="F83" s="58"/>
      <c r="G83" s="58"/>
      <c r="H83"/>
      <c r="I83"/>
    </row>
    <row r="84" spans="1:23" s="67" customFormat="1" ht="15.5">
      <c r="A84" s="58"/>
      <c r="B84" s="58"/>
      <c r="C84" s="66"/>
      <c r="D84" s="66"/>
      <c r="E84" s="66"/>
      <c r="F84" s="66"/>
      <c r="G84" s="58"/>
      <c r="H84"/>
      <c r="I84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5.5">
      <c r="A85" s="58"/>
      <c r="B85" s="58"/>
      <c r="C85" s="58"/>
      <c r="D85" s="58"/>
      <c r="E85" s="58"/>
      <c r="F85" s="58"/>
      <c r="G85" s="58"/>
      <c r="H85"/>
      <c r="I85"/>
      <c r="W85" s="67"/>
    </row>
    <row r="86" spans="1:23" ht="15.5">
      <c r="A86" s="58"/>
      <c r="B86" s="58"/>
      <c r="C86" s="68"/>
      <c r="D86" s="68"/>
      <c r="E86" s="68"/>
      <c r="F86" s="68"/>
      <c r="G86" s="58"/>
      <c r="H86"/>
      <c r="I86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</row>
    <row r="87" spans="1:23">
      <c r="A87" s="58"/>
      <c r="B87" s="58"/>
      <c r="C87" s="58"/>
      <c r="D87" s="58"/>
      <c r="E87" s="58"/>
      <c r="F87" s="58"/>
      <c r="G87" s="58"/>
      <c r="H87"/>
      <c r="I87"/>
    </row>
    <row r="88" spans="1:23">
      <c r="A88" s="58"/>
      <c r="B88" s="58"/>
      <c r="C88" s="58"/>
      <c r="D88" s="58"/>
      <c r="E88" s="58"/>
      <c r="F88" s="58"/>
      <c r="G88" s="58"/>
      <c r="H88"/>
      <c r="I88"/>
    </row>
    <row r="89" spans="1:23">
      <c r="A89" s="58"/>
      <c r="B89" s="58"/>
      <c r="C89" s="58"/>
      <c r="D89" s="58"/>
      <c r="E89" s="58"/>
      <c r="F89" s="58"/>
      <c r="G89" s="58"/>
      <c r="H89"/>
      <c r="I89"/>
    </row>
    <row r="90" spans="1:23">
      <c r="A90" s="58"/>
      <c r="B90" s="58"/>
      <c r="C90" s="58"/>
      <c r="D90" s="58"/>
      <c r="E90" s="58"/>
      <c r="F90" s="58"/>
      <c r="G90" s="58"/>
      <c r="H90"/>
      <c r="I90"/>
    </row>
    <row r="91" spans="1:23" s="67" customFormat="1" ht="15.5">
      <c r="A91" s="58"/>
      <c r="B91" s="58"/>
      <c r="C91" s="58"/>
      <c r="D91" s="58"/>
      <c r="E91" s="58"/>
      <c r="F91" s="58"/>
      <c r="G91" s="58"/>
      <c r="H91"/>
      <c r="I91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5.5">
      <c r="A92" s="58"/>
      <c r="B92" s="58"/>
      <c r="C92" s="58"/>
      <c r="D92" s="58"/>
      <c r="E92" s="58"/>
      <c r="F92" s="58"/>
      <c r="G92" s="58"/>
      <c r="H92"/>
      <c r="I92"/>
      <c r="W92" s="67"/>
    </row>
    <row r="93" spans="1:23" ht="15.5">
      <c r="A93" s="58"/>
      <c r="B93" s="58"/>
      <c r="C93" s="58"/>
      <c r="D93" s="58"/>
      <c r="E93" s="58"/>
      <c r="F93" s="58"/>
      <c r="G93" s="58"/>
      <c r="H93"/>
      <c r="I93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</row>
    <row r="94" spans="1:23">
      <c r="A94" s="58"/>
      <c r="B94" s="58"/>
      <c r="C94" s="58"/>
      <c r="D94" s="58"/>
      <c r="E94" s="58"/>
      <c r="F94" s="58"/>
      <c r="G94" s="58"/>
      <c r="H94"/>
      <c r="I94"/>
    </row>
    <row r="95" spans="1:23">
      <c r="A95" s="58"/>
      <c r="B95" s="58"/>
      <c r="C95" s="58"/>
      <c r="D95" s="58"/>
      <c r="E95" s="58"/>
      <c r="F95" s="58"/>
      <c r="G95" s="58"/>
      <c r="H95"/>
      <c r="I95"/>
    </row>
    <row r="96" spans="1:23">
      <c r="A96" s="58"/>
      <c r="B96" s="58"/>
      <c r="C96" s="58"/>
      <c r="D96" s="58"/>
      <c r="E96" s="58"/>
      <c r="F96" s="58"/>
      <c r="G96" s="58"/>
      <c r="H96"/>
      <c r="I96"/>
    </row>
    <row r="97" spans="1:23">
      <c r="A97" s="58"/>
      <c r="B97" s="58"/>
      <c r="C97" s="58"/>
      <c r="D97" s="58"/>
      <c r="E97" s="58"/>
      <c r="F97" s="58"/>
      <c r="G97" s="58"/>
      <c r="H97"/>
      <c r="I97"/>
    </row>
    <row r="98" spans="1:23">
      <c r="A98" s="58"/>
      <c r="B98" s="58"/>
      <c r="C98" s="58"/>
      <c r="D98" s="58"/>
      <c r="E98" s="58"/>
      <c r="F98" s="58"/>
      <c r="G98" s="58"/>
      <c r="H98"/>
      <c r="I98"/>
    </row>
    <row r="99" spans="1:23" s="67" customFormat="1" ht="15.5">
      <c r="A99" s="58"/>
      <c r="B99" s="58"/>
      <c r="C99" s="58"/>
      <c r="D99" s="58"/>
      <c r="E99" s="58"/>
      <c r="F99" s="58"/>
      <c r="G99" s="58"/>
      <c r="H99"/>
      <c r="I99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5.5">
      <c r="A100" s="58"/>
      <c r="B100" s="58"/>
      <c r="C100" s="58"/>
      <c r="D100" s="58"/>
      <c r="E100" s="58"/>
      <c r="F100" s="58"/>
      <c r="G100" s="58"/>
      <c r="H100"/>
      <c r="I100"/>
      <c r="W100" s="67"/>
    </row>
    <row r="101" spans="1:23" ht="15.5">
      <c r="A101" s="58"/>
      <c r="B101" s="58"/>
      <c r="C101" s="58"/>
      <c r="D101" s="58"/>
      <c r="E101" s="58"/>
      <c r="F101" s="58"/>
      <c r="G101" s="58"/>
      <c r="H101"/>
      <c r="I101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</row>
    <row r="102" spans="1:23">
      <c r="A102" s="58"/>
      <c r="B102" s="58"/>
      <c r="C102" s="58"/>
      <c r="D102" s="58"/>
      <c r="E102" s="58"/>
      <c r="F102" s="58"/>
      <c r="G102" s="58"/>
      <c r="H102"/>
      <c r="I102"/>
    </row>
    <row r="103" spans="1:23">
      <c r="G103" s="58"/>
      <c r="H103"/>
      <c r="I103"/>
    </row>
    <row r="104" spans="1:23">
      <c r="H104"/>
      <c r="I104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4"/>
  <sheetViews>
    <sheetView topLeftCell="A8" workbookViewId="0">
      <selection activeCell="H17" sqref="A1:XFD1048576"/>
    </sheetView>
  </sheetViews>
  <sheetFormatPr defaultColWidth="5.81640625" defaultRowHeight="14.5"/>
  <cols>
    <col min="1" max="1" width="12.6328125" style="15" customWidth="1"/>
    <col min="2" max="2" width="20.81640625" style="15" customWidth="1"/>
    <col min="3" max="4" width="17.1796875" style="15" customWidth="1"/>
    <col min="5" max="6" width="25.81640625" style="15" customWidth="1"/>
    <col min="7" max="7" width="26.36328125" style="15" customWidth="1"/>
    <col min="8" max="8" width="16.453125" style="2" customWidth="1"/>
    <col min="9" max="9" width="14.453125" style="2" customWidth="1"/>
    <col min="10" max="10" width="9.453125" style="2" customWidth="1"/>
    <col min="11" max="11" width="16.6328125" style="2" customWidth="1"/>
    <col min="12" max="12" width="12.453125" style="2" customWidth="1"/>
    <col min="13" max="13" width="9.54296875" style="2" customWidth="1"/>
    <col min="14" max="14" width="15.54296875" style="2" customWidth="1"/>
    <col min="15" max="246" width="8.81640625" style="2" customWidth="1"/>
    <col min="247" max="247" width="24.6328125" style="2" customWidth="1"/>
    <col min="248" max="248" width="6" style="2" bestFit="1" customWidth="1"/>
    <col min="249" max="256" width="5.81640625" style="2"/>
    <col min="257" max="257" width="12.6328125" style="2" customWidth="1"/>
    <col min="258" max="258" width="20.81640625" style="2" customWidth="1"/>
    <col min="259" max="260" width="17.1796875" style="2" customWidth="1"/>
    <col min="261" max="262" width="25.81640625" style="2" customWidth="1"/>
    <col min="263" max="263" width="26.36328125" style="2" customWidth="1"/>
    <col min="264" max="264" width="16.453125" style="2" customWidth="1"/>
    <col min="265" max="265" width="14.453125" style="2" customWidth="1"/>
    <col min="266" max="266" width="9.453125" style="2" customWidth="1"/>
    <col min="267" max="267" width="16.6328125" style="2" customWidth="1"/>
    <col min="268" max="268" width="12.453125" style="2" customWidth="1"/>
    <col min="269" max="269" width="9.54296875" style="2" customWidth="1"/>
    <col min="270" max="270" width="15.54296875" style="2" customWidth="1"/>
    <col min="271" max="502" width="8.81640625" style="2" customWidth="1"/>
    <col min="503" max="503" width="24.6328125" style="2" customWidth="1"/>
    <col min="504" max="504" width="6" style="2" bestFit="1" customWidth="1"/>
    <col min="505" max="512" width="5.81640625" style="2"/>
    <col min="513" max="513" width="12.6328125" style="2" customWidth="1"/>
    <col min="514" max="514" width="20.81640625" style="2" customWidth="1"/>
    <col min="515" max="516" width="17.1796875" style="2" customWidth="1"/>
    <col min="517" max="518" width="25.81640625" style="2" customWidth="1"/>
    <col min="519" max="519" width="26.36328125" style="2" customWidth="1"/>
    <col min="520" max="520" width="16.453125" style="2" customWidth="1"/>
    <col min="521" max="521" width="14.453125" style="2" customWidth="1"/>
    <col min="522" max="522" width="9.453125" style="2" customWidth="1"/>
    <col min="523" max="523" width="16.6328125" style="2" customWidth="1"/>
    <col min="524" max="524" width="12.453125" style="2" customWidth="1"/>
    <col min="525" max="525" width="9.54296875" style="2" customWidth="1"/>
    <col min="526" max="526" width="15.54296875" style="2" customWidth="1"/>
    <col min="527" max="758" width="8.81640625" style="2" customWidth="1"/>
    <col min="759" max="759" width="24.6328125" style="2" customWidth="1"/>
    <col min="760" max="760" width="6" style="2" bestFit="1" customWidth="1"/>
    <col min="761" max="768" width="5.81640625" style="2"/>
    <col min="769" max="769" width="12.6328125" style="2" customWidth="1"/>
    <col min="770" max="770" width="20.81640625" style="2" customWidth="1"/>
    <col min="771" max="772" width="17.1796875" style="2" customWidth="1"/>
    <col min="773" max="774" width="25.81640625" style="2" customWidth="1"/>
    <col min="775" max="775" width="26.36328125" style="2" customWidth="1"/>
    <col min="776" max="776" width="16.453125" style="2" customWidth="1"/>
    <col min="777" max="777" width="14.453125" style="2" customWidth="1"/>
    <col min="778" max="778" width="9.453125" style="2" customWidth="1"/>
    <col min="779" max="779" width="16.6328125" style="2" customWidth="1"/>
    <col min="780" max="780" width="12.453125" style="2" customWidth="1"/>
    <col min="781" max="781" width="9.54296875" style="2" customWidth="1"/>
    <col min="782" max="782" width="15.54296875" style="2" customWidth="1"/>
    <col min="783" max="1014" width="8.81640625" style="2" customWidth="1"/>
    <col min="1015" max="1015" width="24.6328125" style="2" customWidth="1"/>
    <col min="1016" max="1016" width="6" style="2" bestFit="1" customWidth="1"/>
    <col min="1017" max="1024" width="5.81640625" style="2"/>
    <col min="1025" max="1025" width="12.6328125" style="2" customWidth="1"/>
    <col min="1026" max="1026" width="20.81640625" style="2" customWidth="1"/>
    <col min="1027" max="1028" width="17.1796875" style="2" customWidth="1"/>
    <col min="1029" max="1030" width="25.81640625" style="2" customWidth="1"/>
    <col min="1031" max="1031" width="26.36328125" style="2" customWidth="1"/>
    <col min="1032" max="1032" width="16.453125" style="2" customWidth="1"/>
    <col min="1033" max="1033" width="14.453125" style="2" customWidth="1"/>
    <col min="1034" max="1034" width="9.453125" style="2" customWidth="1"/>
    <col min="1035" max="1035" width="16.6328125" style="2" customWidth="1"/>
    <col min="1036" max="1036" width="12.453125" style="2" customWidth="1"/>
    <col min="1037" max="1037" width="9.54296875" style="2" customWidth="1"/>
    <col min="1038" max="1038" width="15.54296875" style="2" customWidth="1"/>
    <col min="1039" max="1270" width="8.81640625" style="2" customWidth="1"/>
    <col min="1271" max="1271" width="24.6328125" style="2" customWidth="1"/>
    <col min="1272" max="1272" width="6" style="2" bestFit="1" customWidth="1"/>
    <col min="1273" max="1280" width="5.81640625" style="2"/>
    <col min="1281" max="1281" width="12.6328125" style="2" customWidth="1"/>
    <col min="1282" max="1282" width="20.81640625" style="2" customWidth="1"/>
    <col min="1283" max="1284" width="17.1796875" style="2" customWidth="1"/>
    <col min="1285" max="1286" width="25.81640625" style="2" customWidth="1"/>
    <col min="1287" max="1287" width="26.36328125" style="2" customWidth="1"/>
    <col min="1288" max="1288" width="16.453125" style="2" customWidth="1"/>
    <col min="1289" max="1289" width="14.453125" style="2" customWidth="1"/>
    <col min="1290" max="1290" width="9.453125" style="2" customWidth="1"/>
    <col min="1291" max="1291" width="16.6328125" style="2" customWidth="1"/>
    <col min="1292" max="1292" width="12.453125" style="2" customWidth="1"/>
    <col min="1293" max="1293" width="9.54296875" style="2" customWidth="1"/>
    <col min="1294" max="1294" width="15.54296875" style="2" customWidth="1"/>
    <col min="1295" max="1526" width="8.81640625" style="2" customWidth="1"/>
    <col min="1527" max="1527" width="24.6328125" style="2" customWidth="1"/>
    <col min="1528" max="1528" width="6" style="2" bestFit="1" customWidth="1"/>
    <col min="1529" max="1536" width="5.81640625" style="2"/>
    <col min="1537" max="1537" width="12.6328125" style="2" customWidth="1"/>
    <col min="1538" max="1538" width="20.81640625" style="2" customWidth="1"/>
    <col min="1539" max="1540" width="17.1796875" style="2" customWidth="1"/>
    <col min="1541" max="1542" width="25.81640625" style="2" customWidth="1"/>
    <col min="1543" max="1543" width="26.36328125" style="2" customWidth="1"/>
    <col min="1544" max="1544" width="16.453125" style="2" customWidth="1"/>
    <col min="1545" max="1545" width="14.453125" style="2" customWidth="1"/>
    <col min="1546" max="1546" width="9.453125" style="2" customWidth="1"/>
    <col min="1547" max="1547" width="16.6328125" style="2" customWidth="1"/>
    <col min="1548" max="1548" width="12.453125" style="2" customWidth="1"/>
    <col min="1549" max="1549" width="9.54296875" style="2" customWidth="1"/>
    <col min="1550" max="1550" width="15.54296875" style="2" customWidth="1"/>
    <col min="1551" max="1782" width="8.81640625" style="2" customWidth="1"/>
    <col min="1783" max="1783" width="24.6328125" style="2" customWidth="1"/>
    <col min="1784" max="1784" width="6" style="2" bestFit="1" customWidth="1"/>
    <col min="1785" max="1792" width="5.81640625" style="2"/>
    <col min="1793" max="1793" width="12.6328125" style="2" customWidth="1"/>
    <col min="1794" max="1794" width="20.81640625" style="2" customWidth="1"/>
    <col min="1795" max="1796" width="17.1796875" style="2" customWidth="1"/>
    <col min="1797" max="1798" width="25.81640625" style="2" customWidth="1"/>
    <col min="1799" max="1799" width="26.36328125" style="2" customWidth="1"/>
    <col min="1800" max="1800" width="16.453125" style="2" customWidth="1"/>
    <col min="1801" max="1801" width="14.453125" style="2" customWidth="1"/>
    <col min="1802" max="1802" width="9.453125" style="2" customWidth="1"/>
    <col min="1803" max="1803" width="16.6328125" style="2" customWidth="1"/>
    <col min="1804" max="1804" width="12.453125" style="2" customWidth="1"/>
    <col min="1805" max="1805" width="9.54296875" style="2" customWidth="1"/>
    <col min="1806" max="1806" width="15.54296875" style="2" customWidth="1"/>
    <col min="1807" max="2038" width="8.81640625" style="2" customWidth="1"/>
    <col min="2039" max="2039" width="24.6328125" style="2" customWidth="1"/>
    <col min="2040" max="2040" width="6" style="2" bestFit="1" customWidth="1"/>
    <col min="2041" max="2048" width="5.81640625" style="2"/>
    <col min="2049" max="2049" width="12.6328125" style="2" customWidth="1"/>
    <col min="2050" max="2050" width="20.81640625" style="2" customWidth="1"/>
    <col min="2051" max="2052" width="17.1796875" style="2" customWidth="1"/>
    <col min="2053" max="2054" width="25.81640625" style="2" customWidth="1"/>
    <col min="2055" max="2055" width="26.36328125" style="2" customWidth="1"/>
    <col min="2056" max="2056" width="16.453125" style="2" customWidth="1"/>
    <col min="2057" max="2057" width="14.453125" style="2" customWidth="1"/>
    <col min="2058" max="2058" width="9.453125" style="2" customWidth="1"/>
    <col min="2059" max="2059" width="16.6328125" style="2" customWidth="1"/>
    <col min="2060" max="2060" width="12.453125" style="2" customWidth="1"/>
    <col min="2061" max="2061" width="9.54296875" style="2" customWidth="1"/>
    <col min="2062" max="2062" width="15.54296875" style="2" customWidth="1"/>
    <col min="2063" max="2294" width="8.81640625" style="2" customWidth="1"/>
    <col min="2295" max="2295" width="24.6328125" style="2" customWidth="1"/>
    <col min="2296" max="2296" width="6" style="2" bestFit="1" customWidth="1"/>
    <col min="2297" max="2304" width="5.81640625" style="2"/>
    <col min="2305" max="2305" width="12.6328125" style="2" customWidth="1"/>
    <col min="2306" max="2306" width="20.81640625" style="2" customWidth="1"/>
    <col min="2307" max="2308" width="17.1796875" style="2" customWidth="1"/>
    <col min="2309" max="2310" width="25.81640625" style="2" customWidth="1"/>
    <col min="2311" max="2311" width="26.36328125" style="2" customWidth="1"/>
    <col min="2312" max="2312" width="16.453125" style="2" customWidth="1"/>
    <col min="2313" max="2313" width="14.453125" style="2" customWidth="1"/>
    <col min="2314" max="2314" width="9.453125" style="2" customWidth="1"/>
    <col min="2315" max="2315" width="16.6328125" style="2" customWidth="1"/>
    <col min="2316" max="2316" width="12.453125" style="2" customWidth="1"/>
    <col min="2317" max="2317" width="9.54296875" style="2" customWidth="1"/>
    <col min="2318" max="2318" width="15.54296875" style="2" customWidth="1"/>
    <col min="2319" max="2550" width="8.81640625" style="2" customWidth="1"/>
    <col min="2551" max="2551" width="24.6328125" style="2" customWidth="1"/>
    <col min="2552" max="2552" width="6" style="2" bestFit="1" customWidth="1"/>
    <col min="2553" max="2560" width="5.81640625" style="2"/>
    <col min="2561" max="2561" width="12.6328125" style="2" customWidth="1"/>
    <col min="2562" max="2562" width="20.81640625" style="2" customWidth="1"/>
    <col min="2563" max="2564" width="17.1796875" style="2" customWidth="1"/>
    <col min="2565" max="2566" width="25.81640625" style="2" customWidth="1"/>
    <col min="2567" max="2567" width="26.36328125" style="2" customWidth="1"/>
    <col min="2568" max="2568" width="16.453125" style="2" customWidth="1"/>
    <col min="2569" max="2569" width="14.453125" style="2" customWidth="1"/>
    <col min="2570" max="2570" width="9.453125" style="2" customWidth="1"/>
    <col min="2571" max="2571" width="16.6328125" style="2" customWidth="1"/>
    <col min="2572" max="2572" width="12.453125" style="2" customWidth="1"/>
    <col min="2573" max="2573" width="9.54296875" style="2" customWidth="1"/>
    <col min="2574" max="2574" width="15.54296875" style="2" customWidth="1"/>
    <col min="2575" max="2806" width="8.81640625" style="2" customWidth="1"/>
    <col min="2807" max="2807" width="24.6328125" style="2" customWidth="1"/>
    <col min="2808" max="2808" width="6" style="2" bestFit="1" customWidth="1"/>
    <col min="2809" max="2816" width="5.81640625" style="2"/>
    <col min="2817" max="2817" width="12.6328125" style="2" customWidth="1"/>
    <col min="2818" max="2818" width="20.81640625" style="2" customWidth="1"/>
    <col min="2819" max="2820" width="17.1796875" style="2" customWidth="1"/>
    <col min="2821" max="2822" width="25.81640625" style="2" customWidth="1"/>
    <col min="2823" max="2823" width="26.36328125" style="2" customWidth="1"/>
    <col min="2824" max="2824" width="16.453125" style="2" customWidth="1"/>
    <col min="2825" max="2825" width="14.453125" style="2" customWidth="1"/>
    <col min="2826" max="2826" width="9.453125" style="2" customWidth="1"/>
    <col min="2827" max="2827" width="16.6328125" style="2" customWidth="1"/>
    <col min="2828" max="2828" width="12.453125" style="2" customWidth="1"/>
    <col min="2829" max="2829" width="9.54296875" style="2" customWidth="1"/>
    <col min="2830" max="2830" width="15.54296875" style="2" customWidth="1"/>
    <col min="2831" max="3062" width="8.81640625" style="2" customWidth="1"/>
    <col min="3063" max="3063" width="24.6328125" style="2" customWidth="1"/>
    <col min="3064" max="3064" width="6" style="2" bestFit="1" customWidth="1"/>
    <col min="3065" max="3072" width="5.81640625" style="2"/>
    <col min="3073" max="3073" width="12.6328125" style="2" customWidth="1"/>
    <col min="3074" max="3074" width="20.81640625" style="2" customWidth="1"/>
    <col min="3075" max="3076" width="17.1796875" style="2" customWidth="1"/>
    <col min="3077" max="3078" width="25.81640625" style="2" customWidth="1"/>
    <col min="3079" max="3079" width="26.36328125" style="2" customWidth="1"/>
    <col min="3080" max="3080" width="16.453125" style="2" customWidth="1"/>
    <col min="3081" max="3081" width="14.453125" style="2" customWidth="1"/>
    <col min="3082" max="3082" width="9.453125" style="2" customWidth="1"/>
    <col min="3083" max="3083" width="16.6328125" style="2" customWidth="1"/>
    <col min="3084" max="3084" width="12.453125" style="2" customWidth="1"/>
    <col min="3085" max="3085" width="9.54296875" style="2" customWidth="1"/>
    <col min="3086" max="3086" width="15.54296875" style="2" customWidth="1"/>
    <col min="3087" max="3318" width="8.81640625" style="2" customWidth="1"/>
    <col min="3319" max="3319" width="24.6328125" style="2" customWidth="1"/>
    <col min="3320" max="3320" width="6" style="2" bestFit="1" customWidth="1"/>
    <col min="3321" max="3328" width="5.81640625" style="2"/>
    <col min="3329" max="3329" width="12.6328125" style="2" customWidth="1"/>
    <col min="3330" max="3330" width="20.81640625" style="2" customWidth="1"/>
    <col min="3331" max="3332" width="17.1796875" style="2" customWidth="1"/>
    <col min="3333" max="3334" width="25.81640625" style="2" customWidth="1"/>
    <col min="3335" max="3335" width="26.36328125" style="2" customWidth="1"/>
    <col min="3336" max="3336" width="16.453125" style="2" customWidth="1"/>
    <col min="3337" max="3337" width="14.453125" style="2" customWidth="1"/>
    <col min="3338" max="3338" width="9.453125" style="2" customWidth="1"/>
    <col min="3339" max="3339" width="16.6328125" style="2" customWidth="1"/>
    <col min="3340" max="3340" width="12.453125" style="2" customWidth="1"/>
    <col min="3341" max="3341" width="9.54296875" style="2" customWidth="1"/>
    <col min="3342" max="3342" width="15.54296875" style="2" customWidth="1"/>
    <col min="3343" max="3574" width="8.81640625" style="2" customWidth="1"/>
    <col min="3575" max="3575" width="24.6328125" style="2" customWidth="1"/>
    <col min="3576" max="3576" width="6" style="2" bestFit="1" customWidth="1"/>
    <col min="3577" max="3584" width="5.81640625" style="2"/>
    <col min="3585" max="3585" width="12.6328125" style="2" customWidth="1"/>
    <col min="3586" max="3586" width="20.81640625" style="2" customWidth="1"/>
    <col min="3587" max="3588" width="17.1796875" style="2" customWidth="1"/>
    <col min="3589" max="3590" width="25.81640625" style="2" customWidth="1"/>
    <col min="3591" max="3591" width="26.36328125" style="2" customWidth="1"/>
    <col min="3592" max="3592" width="16.453125" style="2" customWidth="1"/>
    <col min="3593" max="3593" width="14.453125" style="2" customWidth="1"/>
    <col min="3594" max="3594" width="9.453125" style="2" customWidth="1"/>
    <col min="3595" max="3595" width="16.6328125" style="2" customWidth="1"/>
    <col min="3596" max="3596" width="12.453125" style="2" customWidth="1"/>
    <col min="3597" max="3597" width="9.54296875" style="2" customWidth="1"/>
    <col min="3598" max="3598" width="15.54296875" style="2" customWidth="1"/>
    <col min="3599" max="3830" width="8.81640625" style="2" customWidth="1"/>
    <col min="3831" max="3831" width="24.6328125" style="2" customWidth="1"/>
    <col min="3832" max="3832" width="6" style="2" bestFit="1" customWidth="1"/>
    <col min="3833" max="3840" width="5.81640625" style="2"/>
    <col min="3841" max="3841" width="12.6328125" style="2" customWidth="1"/>
    <col min="3842" max="3842" width="20.81640625" style="2" customWidth="1"/>
    <col min="3843" max="3844" width="17.1796875" style="2" customWidth="1"/>
    <col min="3845" max="3846" width="25.81640625" style="2" customWidth="1"/>
    <col min="3847" max="3847" width="26.36328125" style="2" customWidth="1"/>
    <col min="3848" max="3848" width="16.453125" style="2" customWidth="1"/>
    <col min="3849" max="3849" width="14.453125" style="2" customWidth="1"/>
    <col min="3850" max="3850" width="9.453125" style="2" customWidth="1"/>
    <col min="3851" max="3851" width="16.6328125" style="2" customWidth="1"/>
    <col min="3852" max="3852" width="12.453125" style="2" customWidth="1"/>
    <col min="3853" max="3853" width="9.54296875" style="2" customWidth="1"/>
    <col min="3854" max="3854" width="15.54296875" style="2" customWidth="1"/>
    <col min="3855" max="4086" width="8.81640625" style="2" customWidth="1"/>
    <col min="4087" max="4087" width="24.6328125" style="2" customWidth="1"/>
    <col min="4088" max="4088" width="6" style="2" bestFit="1" customWidth="1"/>
    <col min="4089" max="4096" width="5.81640625" style="2"/>
    <col min="4097" max="4097" width="12.6328125" style="2" customWidth="1"/>
    <col min="4098" max="4098" width="20.81640625" style="2" customWidth="1"/>
    <col min="4099" max="4100" width="17.1796875" style="2" customWidth="1"/>
    <col min="4101" max="4102" width="25.81640625" style="2" customWidth="1"/>
    <col min="4103" max="4103" width="26.36328125" style="2" customWidth="1"/>
    <col min="4104" max="4104" width="16.453125" style="2" customWidth="1"/>
    <col min="4105" max="4105" width="14.453125" style="2" customWidth="1"/>
    <col min="4106" max="4106" width="9.453125" style="2" customWidth="1"/>
    <col min="4107" max="4107" width="16.6328125" style="2" customWidth="1"/>
    <col min="4108" max="4108" width="12.453125" style="2" customWidth="1"/>
    <col min="4109" max="4109" width="9.54296875" style="2" customWidth="1"/>
    <col min="4110" max="4110" width="15.54296875" style="2" customWidth="1"/>
    <col min="4111" max="4342" width="8.81640625" style="2" customWidth="1"/>
    <col min="4343" max="4343" width="24.6328125" style="2" customWidth="1"/>
    <col min="4344" max="4344" width="6" style="2" bestFit="1" customWidth="1"/>
    <col min="4345" max="4352" width="5.81640625" style="2"/>
    <col min="4353" max="4353" width="12.6328125" style="2" customWidth="1"/>
    <col min="4354" max="4354" width="20.81640625" style="2" customWidth="1"/>
    <col min="4355" max="4356" width="17.1796875" style="2" customWidth="1"/>
    <col min="4357" max="4358" width="25.81640625" style="2" customWidth="1"/>
    <col min="4359" max="4359" width="26.36328125" style="2" customWidth="1"/>
    <col min="4360" max="4360" width="16.453125" style="2" customWidth="1"/>
    <col min="4361" max="4361" width="14.453125" style="2" customWidth="1"/>
    <col min="4362" max="4362" width="9.453125" style="2" customWidth="1"/>
    <col min="4363" max="4363" width="16.6328125" style="2" customWidth="1"/>
    <col min="4364" max="4364" width="12.453125" style="2" customWidth="1"/>
    <col min="4365" max="4365" width="9.54296875" style="2" customWidth="1"/>
    <col min="4366" max="4366" width="15.54296875" style="2" customWidth="1"/>
    <col min="4367" max="4598" width="8.81640625" style="2" customWidth="1"/>
    <col min="4599" max="4599" width="24.6328125" style="2" customWidth="1"/>
    <col min="4600" max="4600" width="6" style="2" bestFit="1" customWidth="1"/>
    <col min="4601" max="4608" width="5.81640625" style="2"/>
    <col min="4609" max="4609" width="12.6328125" style="2" customWidth="1"/>
    <col min="4610" max="4610" width="20.81640625" style="2" customWidth="1"/>
    <col min="4611" max="4612" width="17.1796875" style="2" customWidth="1"/>
    <col min="4613" max="4614" width="25.81640625" style="2" customWidth="1"/>
    <col min="4615" max="4615" width="26.36328125" style="2" customWidth="1"/>
    <col min="4616" max="4616" width="16.453125" style="2" customWidth="1"/>
    <col min="4617" max="4617" width="14.453125" style="2" customWidth="1"/>
    <col min="4618" max="4618" width="9.453125" style="2" customWidth="1"/>
    <col min="4619" max="4619" width="16.6328125" style="2" customWidth="1"/>
    <col min="4620" max="4620" width="12.453125" style="2" customWidth="1"/>
    <col min="4621" max="4621" width="9.54296875" style="2" customWidth="1"/>
    <col min="4622" max="4622" width="15.54296875" style="2" customWidth="1"/>
    <col min="4623" max="4854" width="8.81640625" style="2" customWidth="1"/>
    <col min="4855" max="4855" width="24.6328125" style="2" customWidth="1"/>
    <col min="4856" max="4856" width="6" style="2" bestFit="1" customWidth="1"/>
    <col min="4857" max="4864" width="5.81640625" style="2"/>
    <col min="4865" max="4865" width="12.6328125" style="2" customWidth="1"/>
    <col min="4866" max="4866" width="20.81640625" style="2" customWidth="1"/>
    <col min="4867" max="4868" width="17.1796875" style="2" customWidth="1"/>
    <col min="4869" max="4870" width="25.81640625" style="2" customWidth="1"/>
    <col min="4871" max="4871" width="26.36328125" style="2" customWidth="1"/>
    <col min="4872" max="4872" width="16.453125" style="2" customWidth="1"/>
    <col min="4873" max="4873" width="14.453125" style="2" customWidth="1"/>
    <col min="4874" max="4874" width="9.453125" style="2" customWidth="1"/>
    <col min="4875" max="4875" width="16.6328125" style="2" customWidth="1"/>
    <col min="4876" max="4876" width="12.453125" style="2" customWidth="1"/>
    <col min="4877" max="4877" width="9.54296875" style="2" customWidth="1"/>
    <col min="4878" max="4878" width="15.54296875" style="2" customWidth="1"/>
    <col min="4879" max="5110" width="8.81640625" style="2" customWidth="1"/>
    <col min="5111" max="5111" width="24.6328125" style="2" customWidth="1"/>
    <col min="5112" max="5112" width="6" style="2" bestFit="1" customWidth="1"/>
    <col min="5113" max="5120" width="5.81640625" style="2"/>
    <col min="5121" max="5121" width="12.6328125" style="2" customWidth="1"/>
    <col min="5122" max="5122" width="20.81640625" style="2" customWidth="1"/>
    <col min="5123" max="5124" width="17.1796875" style="2" customWidth="1"/>
    <col min="5125" max="5126" width="25.81640625" style="2" customWidth="1"/>
    <col min="5127" max="5127" width="26.36328125" style="2" customWidth="1"/>
    <col min="5128" max="5128" width="16.453125" style="2" customWidth="1"/>
    <col min="5129" max="5129" width="14.453125" style="2" customWidth="1"/>
    <col min="5130" max="5130" width="9.453125" style="2" customWidth="1"/>
    <col min="5131" max="5131" width="16.6328125" style="2" customWidth="1"/>
    <col min="5132" max="5132" width="12.453125" style="2" customWidth="1"/>
    <col min="5133" max="5133" width="9.54296875" style="2" customWidth="1"/>
    <col min="5134" max="5134" width="15.54296875" style="2" customWidth="1"/>
    <col min="5135" max="5366" width="8.81640625" style="2" customWidth="1"/>
    <col min="5367" max="5367" width="24.6328125" style="2" customWidth="1"/>
    <col min="5368" max="5368" width="6" style="2" bestFit="1" customWidth="1"/>
    <col min="5369" max="5376" width="5.81640625" style="2"/>
    <col min="5377" max="5377" width="12.6328125" style="2" customWidth="1"/>
    <col min="5378" max="5378" width="20.81640625" style="2" customWidth="1"/>
    <col min="5379" max="5380" width="17.1796875" style="2" customWidth="1"/>
    <col min="5381" max="5382" width="25.81640625" style="2" customWidth="1"/>
    <col min="5383" max="5383" width="26.36328125" style="2" customWidth="1"/>
    <col min="5384" max="5384" width="16.453125" style="2" customWidth="1"/>
    <col min="5385" max="5385" width="14.453125" style="2" customWidth="1"/>
    <col min="5386" max="5386" width="9.453125" style="2" customWidth="1"/>
    <col min="5387" max="5387" width="16.6328125" style="2" customWidth="1"/>
    <col min="5388" max="5388" width="12.453125" style="2" customWidth="1"/>
    <col min="5389" max="5389" width="9.54296875" style="2" customWidth="1"/>
    <col min="5390" max="5390" width="15.54296875" style="2" customWidth="1"/>
    <col min="5391" max="5622" width="8.81640625" style="2" customWidth="1"/>
    <col min="5623" max="5623" width="24.6328125" style="2" customWidth="1"/>
    <col min="5624" max="5624" width="6" style="2" bestFit="1" customWidth="1"/>
    <col min="5625" max="5632" width="5.81640625" style="2"/>
    <col min="5633" max="5633" width="12.6328125" style="2" customWidth="1"/>
    <col min="5634" max="5634" width="20.81640625" style="2" customWidth="1"/>
    <col min="5635" max="5636" width="17.1796875" style="2" customWidth="1"/>
    <col min="5637" max="5638" width="25.81640625" style="2" customWidth="1"/>
    <col min="5639" max="5639" width="26.36328125" style="2" customWidth="1"/>
    <col min="5640" max="5640" width="16.453125" style="2" customWidth="1"/>
    <col min="5641" max="5641" width="14.453125" style="2" customWidth="1"/>
    <col min="5642" max="5642" width="9.453125" style="2" customWidth="1"/>
    <col min="5643" max="5643" width="16.6328125" style="2" customWidth="1"/>
    <col min="5644" max="5644" width="12.453125" style="2" customWidth="1"/>
    <col min="5645" max="5645" width="9.54296875" style="2" customWidth="1"/>
    <col min="5646" max="5646" width="15.54296875" style="2" customWidth="1"/>
    <col min="5647" max="5878" width="8.81640625" style="2" customWidth="1"/>
    <col min="5879" max="5879" width="24.6328125" style="2" customWidth="1"/>
    <col min="5880" max="5880" width="6" style="2" bestFit="1" customWidth="1"/>
    <col min="5881" max="5888" width="5.81640625" style="2"/>
    <col min="5889" max="5889" width="12.6328125" style="2" customWidth="1"/>
    <col min="5890" max="5890" width="20.81640625" style="2" customWidth="1"/>
    <col min="5891" max="5892" width="17.1796875" style="2" customWidth="1"/>
    <col min="5893" max="5894" width="25.81640625" style="2" customWidth="1"/>
    <col min="5895" max="5895" width="26.36328125" style="2" customWidth="1"/>
    <col min="5896" max="5896" width="16.453125" style="2" customWidth="1"/>
    <col min="5897" max="5897" width="14.453125" style="2" customWidth="1"/>
    <col min="5898" max="5898" width="9.453125" style="2" customWidth="1"/>
    <col min="5899" max="5899" width="16.6328125" style="2" customWidth="1"/>
    <col min="5900" max="5900" width="12.453125" style="2" customWidth="1"/>
    <col min="5901" max="5901" width="9.54296875" style="2" customWidth="1"/>
    <col min="5902" max="5902" width="15.54296875" style="2" customWidth="1"/>
    <col min="5903" max="6134" width="8.81640625" style="2" customWidth="1"/>
    <col min="6135" max="6135" width="24.6328125" style="2" customWidth="1"/>
    <col min="6136" max="6136" width="6" style="2" bestFit="1" customWidth="1"/>
    <col min="6137" max="6144" width="5.81640625" style="2"/>
    <col min="6145" max="6145" width="12.6328125" style="2" customWidth="1"/>
    <col min="6146" max="6146" width="20.81640625" style="2" customWidth="1"/>
    <col min="6147" max="6148" width="17.1796875" style="2" customWidth="1"/>
    <col min="6149" max="6150" width="25.81640625" style="2" customWidth="1"/>
    <col min="6151" max="6151" width="26.36328125" style="2" customWidth="1"/>
    <col min="6152" max="6152" width="16.453125" style="2" customWidth="1"/>
    <col min="6153" max="6153" width="14.453125" style="2" customWidth="1"/>
    <col min="6154" max="6154" width="9.453125" style="2" customWidth="1"/>
    <col min="6155" max="6155" width="16.6328125" style="2" customWidth="1"/>
    <col min="6156" max="6156" width="12.453125" style="2" customWidth="1"/>
    <col min="6157" max="6157" width="9.54296875" style="2" customWidth="1"/>
    <col min="6158" max="6158" width="15.54296875" style="2" customWidth="1"/>
    <col min="6159" max="6390" width="8.81640625" style="2" customWidth="1"/>
    <col min="6391" max="6391" width="24.6328125" style="2" customWidth="1"/>
    <col min="6392" max="6392" width="6" style="2" bestFit="1" customWidth="1"/>
    <col min="6393" max="6400" width="5.81640625" style="2"/>
    <col min="6401" max="6401" width="12.6328125" style="2" customWidth="1"/>
    <col min="6402" max="6402" width="20.81640625" style="2" customWidth="1"/>
    <col min="6403" max="6404" width="17.1796875" style="2" customWidth="1"/>
    <col min="6405" max="6406" width="25.81640625" style="2" customWidth="1"/>
    <col min="6407" max="6407" width="26.36328125" style="2" customWidth="1"/>
    <col min="6408" max="6408" width="16.453125" style="2" customWidth="1"/>
    <col min="6409" max="6409" width="14.453125" style="2" customWidth="1"/>
    <col min="6410" max="6410" width="9.453125" style="2" customWidth="1"/>
    <col min="6411" max="6411" width="16.6328125" style="2" customWidth="1"/>
    <col min="6412" max="6412" width="12.453125" style="2" customWidth="1"/>
    <col min="6413" max="6413" width="9.54296875" style="2" customWidth="1"/>
    <col min="6414" max="6414" width="15.54296875" style="2" customWidth="1"/>
    <col min="6415" max="6646" width="8.81640625" style="2" customWidth="1"/>
    <col min="6647" max="6647" width="24.6328125" style="2" customWidth="1"/>
    <col min="6648" max="6648" width="6" style="2" bestFit="1" customWidth="1"/>
    <col min="6649" max="6656" width="5.81640625" style="2"/>
    <col min="6657" max="6657" width="12.6328125" style="2" customWidth="1"/>
    <col min="6658" max="6658" width="20.81640625" style="2" customWidth="1"/>
    <col min="6659" max="6660" width="17.1796875" style="2" customWidth="1"/>
    <col min="6661" max="6662" width="25.81640625" style="2" customWidth="1"/>
    <col min="6663" max="6663" width="26.36328125" style="2" customWidth="1"/>
    <col min="6664" max="6664" width="16.453125" style="2" customWidth="1"/>
    <col min="6665" max="6665" width="14.453125" style="2" customWidth="1"/>
    <col min="6666" max="6666" width="9.453125" style="2" customWidth="1"/>
    <col min="6667" max="6667" width="16.6328125" style="2" customWidth="1"/>
    <col min="6668" max="6668" width="12.453125" style="2" customWidth="1"/>
    <col min="6669" max="6669" width="9.54296875" style="2" customWidth="1"/>
    <col min="6670" max="6670" width="15.54296875" style="2" customWidth="1"/>
    <col min="6671" max="6902" width="8.81640625" style="2" customWidth="1"/>
    <col min="6903" max="6903" width="24.6328125" style="2" customWidth="1"/>
    <col min="6904" max="6904" width="6" style="2" bestFit="1" customWidth="1"/>
    <col min="6905" max="6912" width="5.81640625" style="2"/>
    <col min="6913" max="6913" width="12.6328125" style="2" customWidth="1"/>
    <col min="6914" max="6914" width="20.81640625" style="2" customWidth="1"/>
    <col min="6915" max="6916" width="17.1796875" style="2" customWidth="1"/>
    <col min="6917" max="6918" width="25.81640625" style="2" customWidth="1"/>
    <col min="6919" max="6919" width="26.36328125" style="2" customWidth="1"/>
    <col min="6920" max="6920" width="16.453125" style="2" customWidth="1"/>
    <col min="6921" max="6921" width="14.453125" style="2" customWidth="1"/>
    <col min="6922" max="6922" width="9.453125" style="2" customWidth="1"/>
    <col min="6923" max="6923" width="16.6328125" style="2" customWidth="1"/>
    <col min="6924" max="6924" width="12.453125" style="2" customWidth="1"/>
    <col min="6925" max="6925" width="9.54296875" style="2" customWidth="1"/>
    <col min="6926" max="6926" width="15.54296875" style="2" customWidth="1"/>
    <col min="6927" max="7158" width="8.81640625" style="2" customWidth="1"/>
    <col min="7159" max="7159" width="24.6328125" style="2" customWidth="1"/>
    <col min="7160" max="7160" width="6" style="2" bestFit="1" customWidth="1"/>
    <col min="7161" max="7168" width="5.81640625" style="2"/>
    <col min="7169" max="7169" width="12.6328125" style="2" customWidth="1"/>
    <col min="7170" max="7170" width="20.81640625" style="2" customWidth="1"/>
    <col min="7171" max="7172" width="17.1796875" style="2" customWidth="1"/>
    <col min="7173" max="7174" width="25.81640625" style="2" customWidth="1"/>
    <col min="7175" max="7175" width="26.36328125" style="2" customWidth="1"/>
    <col min="7176" max="7176" width="16.453125" style="2" customWidth="1"/>
    <col min="7177" max="7177" width="14.453125" style="2" customWidth="1"/>
    <col min="7178" max="7178" width="9.453125" style="2" customWidth="1"/>
    <col min="7179" max="7179" width="16.6328125" style="2" customWidth="1"/>
    <col min="7180" max="7180" width="12.453125" style="2" customWidth="1"/>
    <col min="7181" max="7181" width="9.54296875" style="2" customWidth="1"/>
    <col min="7182" max="7182" width="15.54296875" style="2" customWidth="1"/>
    <col min="7183" max="7414" width="8.81640625" style="2" customWidth="1"/>
    <col min="7415" max="7415" width="24.6328125" style="2" customWidth="1"/>
    <col min="7416" max="7416" width="6" style="2" bestFit="1" customWidth="1"/>
    <col min="7417" max="7424" width="5.81640625" style="2"/>
    <col min="7425" max="7425" width="12.6328125" style="2" customWidth="1"/>
    <col min="7426" max="7426" width="20.81640625" style="2" customWidth="1"/>
    <col min="7427" max="7428" width="17.1796875" style="2" customWidth="1"/>
    <col min="7429" max="7430" width="25.81640625" style="2" customWidth="1"/>
    <col min="7431" max="7431" width="26.36328125" style="2" customWidth="1"/>
    <col min="7432" max="7432" width="16.453125" style="2" customWidth="1"/>
    <col min="7433" max="7433" width="14.453125" style="2" customWidth="1"/>
    <col min="7434" max="7434" width="9.453125" style="2" customWidth="1"/>
    <col min="7435" max="7435" width="16.6328125" style="2" customWidth="1"/>
    <col min="7436" max="7436" width="12.453125" style="2" customWidth="1"/>
    <col min="7437" max="7437" width="9.54296875" style="2" customWidth="1"/>
    <col min="7438" max="7438" width="15.54296875" style="2" customWidth="1"/>
    <col min="7439" max="7670" width="8.81640625" style="2" customWidth="1"/>
    <col min="7671" max="7671" width="24.6328125" style="2" customWidth="1"/>
    <col min="7672" max="7672" width="6" style="2" bestFit="1" customWidth="1"/>
    <col min="7673" max="7680" width="5.81640625" style="2"/>
    <col min="7681" max="7681" width="12.6328125" style="2" customWidth="1"/>
    <col min="7682" max="7682" width="20.81640625" style="2" customWidth="1"/>
    <col min="7683" max="7684" width="17.1796875" style="2" customWidth="1"/>
    <col min="7685" max="7686" width="25.81640625" style="2" customWidth="1"/>
    <col min="7687" max="7687" width="26.36328125" style="2" customWidth="1"/>
    <col min="7688" max="7688" width="16.453125" style="2" customWidth="1"/>
    <col min="7689" max="7689" width="14.453125" style="2" customWidth="1"/>
    <col min="7690" max="7690" width="9.453125" style="2" customWidth="1"/>
    <col min="7691" max="7691" width="16.6328125" style="2" customWidth="1"/>
    <col min="7692" max="7692" width="12.453125" style="2" customWidth="1"/>
    <col min="7693" max="7693" width="9.54296875" style="2" customWidth="1"/>
    <col min="7694" max="7694" width="15.54296875" style="2" customWidth="1"/>
    <col min="7695" max="7926" width="8.81640625" style="2" customWidth="1"/>
    <col min="7927" max="7927" width="24.6328125" style="2" customWidth="1"/>
    <col min="7928" max="7928" width="6" style="2" bestFit="1" customWidth="1"/>
    <col min="7929" max="7936" width="5.81640625" style="2"/>
    <col min="7937" max="7937" width="12.6328125" style="2" customWidth="1"/>
    <col min="7938" max="7938" width="20.81640625" style="2" customWidth="1"/>
    <col min="7939" max="7940" width="17.1796875" style="2" customWidth="1"/>
    <col min="7941" max="7942" width="25.81640625" style="2" customWidth="1"/>
    <col min="7943" max="7943" width="26.36328125" style="2" customWidth="1"/>
    <col min="7944" max="7944" width="16.453125" style="2" customWidth="1"/>
    <col min="7945" max="7945" width="14.453125" style="2" customWidth="1"/>
    <col min="7946" max="7946" width="9.453125" style="2" customWidth="1"/>
    <col min="7947" max="7947" width="16.6328125" style="2" customWidth="1"/>
    <col min="7948" max="7948" width="12.453125" style="2" customWidth="1"/>
    <col min="7949" max="7949" width="9.54296875" style="2" customWidth="1"/>
    <col min="7950" max="7950" width="15.54296875" style="2" customWidth="1"/>
    <col min="7951" max="8182" width="8.81640625" style="2" customWidth="1"/>
    <col min="8183" max="8183" width="24.6328125" style="2" customWidth="1"/>
    <col min="8184" max="8184" width="6" style="2" bestFit="1" customWidth="1"/>
    <col min="8185" max="8192" width="5.81640625" style="2"/>
    <col min="8193" max="8193" width="12.6328125" style="2" customWidth="1"/>
    <col min="8194" max="8194" width="20.81640625" style="2" customWidth="1"/>
    <col min="8195" max="8196" width="17.1796875" style="2" customWidth="1"/>
    <col min="8197" max="8198" width="25.81640625" style="2" customWidth="1"/>
    <col min="8199" max="8199" width="26.36328125" style="2" customWidth="1"/>
    <col min="8200" max="8200" width="16.453125" style="2" customWidth="1"/>
    <col min="8201" max="8201" width="14.453125" style="2" customWidth="1"/>
    <col min="8202" max="8202" width="9.453125" style="2" customWidth="1"/>
    <col min="8203" max="8203" width="16.6328125" style="2" customWidth="1"/>
    <col min="8204" max="8204" width="12.453125" style="2" customWidth="1"/>
    <col min="8205" max="8205" width="9.54296875" style="2" customWidth="1"/>
    <col min="8206" max="8206" width="15.54296875" style="2" customWidth="1"/>
    <col min="8207" max="8438" width="8.81640625" style="2" customWidth="1"/>
    <col min="8439" max="8439" width="24.6328125" style="2" customWidth="1"/>
    <col min="8440" max="8440" width="6" style="2" bestFit="1" customWidth="1"/>
    <col min="8441" max="8448" width="5.81640625" style="2"/>
    <col min="8449" max="8449" width="12.6328125" style="2" customWidth="1"/>
    <col min="8450" max="8450" width="20.81640625" style="2" customWidth="1"/>
    <col min="8451" max="8452" width="17.1796875" style="2" customWidth="1"/>
    <col min="8453" max="8454" width="25.81640625" style="2" customWidth="1"/>
    <col min="8455" max="8455" width="26.36328125" style="2" customWidth="1"/>
    <col min="8456" max="8456" width="16.453125" style="2" customWidth="1"/>
    <col min="8457" max="8457" width="14.453125" style="2" customWidth="1"/>
    <col min="8458" max="8458" width="9.453125" style="2" customWidth="1"/>
    <col min="8459" max="8459" width="16.6328125" style="2" customWidth="1"/>
    <col min="8460" max="8460" width="12.453125" style="2" customWidth="1"/>
    <col min="8461" max="8461" width="9.54296875" style="2" customWidth="1"/>
    <col min="8462" max="8462" width="15.54296875" style="2" customWidth="1"/>
    <col min="8463" max="8694" width="8.81640625" style="2" customWidth="1"/>
    <col min="8695" max="8695" width="24.6328125" style="2" customWidth="1"/>
    <col min="8696" max="8696" width="6" style="2" bestFit="1" customWidth="1"/>
    <col min="8697" max="8704" width="5.81640625" style="2"/>
    <col min="8705" max="8705" width="12.6328125" style="2" customWidth="1"/>
    <col min="8706" max="8706" width="20.81640625" style="2" customWidth="1"/>
    <col min="8707" max="8708" width="17.1796875" style="2" customWidth="1"/>
    <col min="8709" max="8710" width="25.81640625" style="2" customWidth="1"/>
    <col min="8711" max="8711" width="26.36328125" style="2" customWidth="1"/>
    <col min="8712" max="8712" width="16.453125" style="2" customWidth="1"/>
    <col min="8713" max="8713" width="14.453125" style="2" customWidth="1"/>
    <col min="8714" max="8714" width="9.453125" style="2" customWidth="1"/>
    <col min="8715" max="8715" width="16.6328125" style="2" customWidth="1"/>
    <col min="8716" max="8716" width="12.453125" style="2" customWidth="1"/>
    <col min="8717" max="8717" width="9.54296875" style="2" customWidth="1"/>
    <col min="8718" max="8718" width="15.54296875" style="2" customWidth="1"/>
    <col min="8719" max="8950" width="8.81640625" style="2" customWidth="1"/>
    <col min="8951" max="8951" width="24.6328125" style="2" customWidth="1"/>
    <col min="8952" max="8952" width="6" style="2" bestFit="1" customWidth="1"/>
    <col min="8953" max="8960" width="5.81640625" style="2"/>
    <col min="8961" max="8961" width="12.6328125" style="2" customWidth="1"/>
    <col min="8962" max="8962" width="20.81640625" style="2" customWidth="1"/>
    <col min="8963" max="8964" width="17.1796875" style="2" customWidth="1"/>
    <col min="8965" max="8966" width="25.81640625" style="2" customWidth="1"/>
    <col min="8967" max="8967" width="26.36328125" style="2" customWidth="1"/>
    <col min="8968" max="8968" width="16.453125" style="2" customWidth="1"/>
    <col min="8969" max="8969" width="14.453125" style="2" customWidth="1"/>
    <col min="8970" max="8970" width="9.453125" style="2" customWidth="1"/>
    <col min="8971" max="8971" width="16.6328125" style="2" customWidth="1"/>
    <col min="8972" max="8972" width="12.453125" style="2" customWidth="1"/>
    <col min="8973" max="8973" width="9.54296875" style="2" customWidth="1"/>
    <col min="8974" max="8974" width="15.54296875" style="2" customWidth="1"/>
    <col min="8975" max="9206" width="8.81640625" style="2" customWidth="1"/>
    <col min="9207" max="9207" width="24.6328125" style="2" customWidth="1"/>
    <col min="9208" max="9208" width="6" style="2" bestFit="1" customWidth="1"/>
    <col min="9209" max="9216" width="5.81640625" style="2"/>
    <col min="9217" max="9217" width="12.6328125" style="2" customWidth="1"/>
    <col min="9218" max="9218" width="20.81640625" style="2" customWidth="1"/>
    <col min="9219" max="9220" width="17.1796875" style="2" customWidth="1"/>
    <col min="9221" max="9222" width="25.81640625" style="2" customWidth="1"/>
    <col min="9223" max="9223" width="26.36328125" style="2" customWidth="1"/>
    <col min="9224" max="9224" width="16.453125" style="2" customWidth="1"/>
    <col min="9225" max="9225" width="14.453125" style="2" customWidth="1"/>
    <col min="9226" max="9226" width="9.453125" style="2" customWidth="1"/>
    <col min="9227" max="9227" width="16.6328125" style="2" customWidth="1"/>
    <col min="9228" max="9228" width="12.453125" style="2" customWidth="1"/>
    <col min="9229" max="9229" width="9.54296875" style="2" customWidth="1"/>
    <col min="9230" max="9230" width="15.54296875" style="2" customWidth="1"/>
    <col min="9231" max="9462" width="8.81640625" style="2" customWidth="1"/>
    <col min="9463" max="9463" width="24.6328125" style="2" customWidth="1"/>
    <col min="9464" max="9464" width="6" style="2" bestFit="1" customWidth="1"/>
    <col min="9465" max="9472" width="5.81640625" style="2"/>
    <col min="9473" max="9473" width="12.6328125" style="2" customWidth="1"/>
    <col min="9474" max="9474" width="20.81640625" style="2" customWidth="1"/>
    <col min="9475" max="9476" width="17.1796875" style="2" customWidth="1"/>
    <col min="9477" max="9478" width="25.81640625" style="2" customWidth="1"/>
    <col min="9479" max="9479" width="26.36328125" style="2" customWidth="1"/>
    <col min="9480" max="9480" width="16.453125" style="2" customWidth="1"/>
    <col min="9481" max="9481" width="14.453125" style="2" customWidth="1"/>
    <col min="9482" max="9482" width="9.453125" style="2" customWidth="1"/>
    <col min="9483" max="9483" width="16.6328125" style="2" customWidth="1"/>
    <col min="9484" max="9484" width="12.453125" style="2" customWidth="1"/>
    <col min="9485" max="9485" width="9.54296875" style="2" customWidth="1"/>
    <col min="9486" max="9486" width="15.54296875" style="2" customWidth="1"/>
    <col min="9487" max="9718" width="8.81640625" style="2" customWidth="1"/>
    <col min="9719" max="9719" width="24.6328125" style="2" customWidth="1"/>
    <col min="9720" max="9720" width="6" style="2" bestFit="1" customWidth="1"/>
    <col min="9721" max="9728" width="5.81640625" style="2"/>
    <col min="9729" max="9729" width="12.6328125" style="2" customWidth="1"/>
    <col min="9730" max="9730" width="20.81640625" style="2" customWidth="1"/>
    <col min="9731" max="9732" width="17.1796875" style="2" customWidth="1"/>
    <col min="9733" max="9734" width="25.81640625" style="2" customWidth="1"/>
    <col min="9735" max="9735" width="26.36328125" style="2" customWidth="1"/>
    <col min="9736" max="9736" width="16.453125" style="2" customWidth="1"/>
    <col min="9737" max="9737" width="14.453125" style="2" customWidth="1"/>
    <col min="9738" max="9738" width="9.453125" style="2" customWidth="1"/>
    <col min="9739" max="9739" width="16.6328125" style="2" customWidth="1"/>
    <col min="9740" max="9740" width="12.453125" style="2" customWidth="1"/>
    <col min="9741" max="9741" width="9.54296875" style="2" customWidth="1"/>
    <col min="9742" max="9742" width="15.54296875" style="2" customWidth="1"/>
    <col min="9743" max="9974" width="8.81640625" style="2" customWidth="1"/>
    <col min="9975" max="9975" width="24.6328125" style="2" customWidth="1"/>
    <col min="9976" max="9976" width="6" style="2" bestFit="1" customWidth="1"/>
    <col min="9977" max="9984" width="5.81640625" style="2"/>
    <col min="9985" max="9985" width="12.6328125" style="2" customWidth="1"/>
    <col min="9986" max="9986" width="20.81640625" style="2" customWidth="1"/>
    <col min="9987" max="9988" width="17.1796875" style="2" customWidth="1"/>
    <col min="9989" max="9990" width="25.81640625" style="2" customWidth="1"/>
    <col min="9991" max="9991" width="26.36328125" style="2" customWidth="1"/>
    <col min="9992" max="9992" width="16.453125" style="2" customWidth="1"/>
    <col min="9993" max="9993" width="14.453125" style="2" customWidth="1"/>
    <col min="9994" max="9994" width="9.453125" style="2" customWidth="1"/>
    <col min="9995" max="9995" width="16.6328125" style="2" customWidth="1"/>
    <col min="9996" max="9996" width="12.453125" style="2" customWidth="1"/>
    <col min="9997" max="9997" width="9.54296875" style="2" customWidth="1"/>
    <col min="9998" max="9998" width="15.54296875" style="2" customWidth="1"/>
    <col min="9999" max="10230" width="8.81640625" style="2" customWidth="1"/>
    <col min="10231" max="10231" width="24.6328125" style="2" customWidth="1"/>
    <col min="10232" max="10232" width="6" style="2" bestFit="1" customWidth="1"/>
    <col min="10233" max="10240" width="5.81640625" style="2"/>
    <col min="10241" max="10241" width="12.6328125" style="2" customWidth="1"/>
    <col min="10242" max="10242" width="20.81640625" style="2" customWidth="1"/>
    <col min="10243" max="10244" width="17.1796875" style="2" customWidth="1"/>
    <col min="10245" max="10246" width="25.81640625" style="2" customWidth="1"/>
    <col min="10247" max="10247" width="26.36328125" style="2" customWidth="1"/>
    <col min="10248" max="10248" width="16.453125" style="2" customWidth="1"/>
    <col min="10249" max="10249" width="14.453125" style="2" customWidth="1"/>
    <col min="10250" max="10250" width="9.453125" style="2" customWidth="1"/>
    <col min="10251" max="10251" width="16.6328125" style="2" customWidth="1"/>
    <col min="10252" max="10252" width="12.453125" style="2" customWidth="1"/>
    <col min="10253" max="10253" width="9.54296875" style="2" customWidth="1"/>
    <col min="10254" max="10254" width="15.54296875" style="2" customWidth="1"/>
    <col min="10255" max="10486" width="8.81640625" style="2" customWidth="1"/>
    <col min="10487" max="10487" width="24.6328125" style="2" customWidth="1"/>
    <col min="10488" max="10488" width="6" style="2" bestFit="1" customWidth="1"/>
    <col min="10489" max="10496" width="5.81640625" style="2"/>
    <col min="10497" max="10497" width="12.6328125" style="2" customWidth="1"/>
    <col min="10498" max="10498" width="20.81640625" style="2" customWidth="1"/>
    <col min="10499" max="10500" width="17.1796875" style="2" customWidth="1"/>
    <col min="10501" max="10502" width="25.81640625" style="2" customWidth="1"/>
    <col min="10503" max="10503" width="26.36328125" style="2" customWidth="1"/>
    <col min="10504" max="10504" width="16.453125" style="2" customWidth="1"/>
    <col min="10505" max="10505" width="14.453125" style="2" customWidth="1"/>
    <col min="10506" max="10506" width="9.453125" style="2" customWidth="1"/>
    <col min="10507" max="10507" width="16.6328125" style="2" customWidth="1"/>
    <col min="10508" max="10508" width="12.453125" style="2" customWidth="1"/>
    <col min="10509" max="10509" width="9.54296875" style="2" customWidth="1"/>
    <col min="10510" max="10510" width="15.54296875" style="2" customWidth="1"/>
    <col min="10511" max="10742" width="8.81640625" style="2" customWidth="1"/>
    <col min="10743" max="10743" width="24.6328125" style="2" customWidth="1"/>
    <col min="10744" max="10744" width="6" style="2" bestFit="1" customWidth="1"/>
    <col min="10745" max="10752" width="5.81640625" style="2"/>
    <col min="10753" max="10753" width="12.6328125" style="2" customWidth="1"/>
    <col min="10754" max="10754" width="20.81640625" style="2" customWidth="1"/>
    <col min="10755" max="10756" width="17.1796875" style="2" customWidth="1"/>
    <col min="10757" max="10758" width="25.81640625" style="2" customWidth="1"/>
    <col min="10759" max="10759" width="26.36328125" style="2" customWidth="1"/>
    <col min="10760" max="10760" width="16.453125" style="2" customWidth="1"/>
    <col min="10761" max="10761" width="14.453125" style="2" customWidth="1"/>
    <col min="10762" max="10762" width="9.453125" style="2" customWidth="1"/>
    <col min="10763" max="10763" width="16.6328125" style="2" customWidth="1"/>
    <col min="10764" max="10764" width="12.453125" style="2" customWidth="1"/>
    <col min="10765" max="10765" width="9.54296875" style="2" customWidth="1"/>
    <col min="10766" max="10766" width="15.54296875" style="2" customWidth="1"/>
    <col min="10767" max="10998" width="8.81640625" style="2" customWidth="1"/>
    <col min="10999" max="10999" width="24.6328125" style="2" customWidth="1"/>
    <col min="11000" max="11000" width="6" style="2" bestFit="1" customWidth="1"/>
    <col min="11001" max="11008" width="5.81640625" style="2"/>
    <col min="11009" max="11009" width="12.6328125" style="2" customWidth="1"/>
    <col min="11010" max="11010" width="20.81640625" style="2" customWidth="1"/>
    <col min="11011" max="11012" width="17.1796875" style="2" customWidth="1"/>
    <col min="11013" max="11014" width="25.81640625" style="2" customWidth="1"/>
    <col min="11015" max="11015" width="26.36328125" style="2" customWidth="1"/>
    <col min="11016" max="11016" width="16.453125" style="2" customWidth="1"/>
    <col min="11017" max="11017" width="14.453125" style="2" customWidth="1"/>
    <col min="11018" max="11018" width="9.453125" style="2" customWidth="1"/>
    <col min="11019" max="11019" width="16.6328125" style="2" customWidth="1"/>
    <col min="11020" max="11020" width="12.453125" style="2" customWidth="1"/>
    <col min="11021" max="11021" width="9.54296875" style="2" customWidth="1"/>
    <col min="11022" max="11022" width="15.54296875" style="2" customWidth="1"/>
    <col min="11023" max="11254" width="8.81640625" style="2" customWidth="1"/>
    <col min="11255" max="11255" width="24.6328125" style="2" customWidth="1"/>
    <col min="11256" max="11256" width="6" style="2" bestFit="1" customWidth="1"/>
    <col min="11257" max="11264" width="5.81640625" style="2"/>
    <col min="11265" max="11265" width="12.6328125" style="2" customWidth="1"/>
    <col min="11266" max="11266" width="20.81640625" style="2" customWidth="1"/>
    <col min="11267" max="11268" width="17.1796875" style="2" customWidth="1"/>
    <col min="11269" max="11270" width="25.81640625" style="2" customWidth="1"/>
    <col min="11271" max="11271" width="26.36328125" style="2" customWidth="1"/>
    <col min="11272" max="11272" width="16.453125" style="2" customWidth="1"/>
    <col min="11273" max="11273" width="14.453125" style="2" customWidth="1"/>
    <col min="11274" max="11274" width="9.453125" style="2" customWidth="1"/>
    <col min="11275" max="11275" width="16.6328125" style="2" customWidth="1"/>
    <col min="11276" max="11276" width="12.453125" style="2" customWidth="1"/>
    <col min="11277" max="11277" width="9.54296875" style="2" customWidth="1"/>
    <col min="11278" max="11278" width="15.54296875" style="2" customWidth="1"/>
    <col min="11279" max="11510" width="8.81640625" style="2" customWidth="1"/>
    <col min="11511" max="11511" width="24.6328125" style="2" customWidth="1"/>
    <col min="11512" max="11512" width="6" style="2" bestFit="1" customWidth="1"/>
    <col min="11513" max="11520" width="5.81640625" style="2"/>
    <col min="11521" max="11521" width="12.6328125" style="2" customWidth="1"/>
    <col min="11522" max="11522" width="20.81640625" style="2" customWidth="1"/>
    <col min="11523" max="11524" width="17.1796875" style="2" customWidth="1"/>
    <col min="11525" max="11526" width="25.81640625" style="2" customWidth="1"/>
    <col min="11527" max="11527" width="26.36328125" style="2" customWidth="1"/>
    <col min="11528" max="11528" width="16.453125" style="2" customWidth="1"/>
    <col min="11529" max="11529" width="14.453125" style="2" customWidth="1"/>
    <col min="11530" max="11530" width="9.453125" style="2" customWidth="1"/>
    <col min="11531" max="11531" width="16.6328125" style="2" customWidth="1"/>
    <col min="11532" max="11532" width="12.453125" style="2" customWidth="1"/>
    <col min="11533" max="11533" width="9.54296875" style="2" customWidth="1"/>
    <col min="11534" max="11534" width="15.54296875" style="2" customWidth="1"/>
    <col min="11535" max="11766" width="8.81640625" style="2" customWidth="1"/>
    <col min="11767" max="11767" width="24.6328125" style="2" customWidth="1"/>
    <col min="11768" max="11768" width="6" style="2" bestFit="1" customWidth="1"/>
    <col min="11769" max="11776" width="5.81640625" style="2"/>
    <col min="11777" max="11777" width="12.6328125" style="2" customWidth="1"/>
    <col min="11778" max="11778" width="20.81640625" style="2" customWidth="1"/>
    <col min="11779" max="11780" width="17.1796875" style="2" customWidth="1"/>
    <col min="11781" max="11782" width="25.81640625" style="2" customWidth="1"/>
    <col min="11783" max="11783" width="26.36328125" style="2" customWidth="1"/>
    <col min="11784" max="11784" width="16.453125" style="2" customWidth="1"/>
    <col min="11785" max="11785" width="14.453125" style="2" customWidth="1"/>
    <col min="11786" max="11786" width="9.453125" style="2" customWidth="1"/>
    <col min="11787" max="11787" width="16.6328125" style="2" customWidth="1"/>
    <col min="11788" max="11788" width="12.453125" style="2" customWidth="1"/>
    <col min="11789" max="11789" width="9.54296875" style="2" customWidth="1"/>
    <col min="11790" max="11790" width="15.54296875" style="2" customWidth="1"/>
    <col min="11791" max="12022" width="8.81640625" style="2" customWidth="1"/>
    <col min="12023" max="12023" width="24.6328125" style="2" customWidth="1"/>
    <col min="12024" max="12024" width="6" style="2" bestFit="1" customWidth="1"/>
    <col min="12025" max="12032" width="5.81640625" style="2"/>
    <col min="12033" max="12033" width="12.6328125" style="2" customWidth="1"/>
    <col min="12034" max="12034" width="20.81640625" style="2" customWidth="1"/>
    <col min="12035" max="12036" width="17.1796875" style="2" customWidth="1"/>
    <col min="12037" max="12038" width="25.81640625" style="2" customWidth="1"/>
    <col min="12039" max="12039" width="26.36328125" style="2" customWidth="1"/>
    <col min="12040" max="12040" width="16.453125" style="2" customWidth="1"/>
    <col min="12041" max="12041" width="14.453125" style="2" customWidth="1"/>
    <col min="12042" max="12042" width="9.453125" style="2" customWidth="1"/>
    <col min="12043" max="12043" width="16.6328125" style="2" customWidth="1"/>
    <col min="12044" max="12044" width="12.453125" style="2" customWidth="1"/>
    <col min="12045" max="12045" width="9.54296875" style="2" customWidth="1"/>
    <col min="12046" max="12046" width="15.54296875" style="2" customWidth="1"/>
    <col min="12047" max="12278" width="8.81640625" style="2" customWidth="1"/>
    <col min="12279" max="12279" width="24.6328125" style="2" customWidth="1"/>
    <col min="12280" max="12280" width="6" style="2" bestFit="1" customWidth="1"/>
    <col min="12281" max="12288" width="5.81640625" style="2"/>
    <col min="12289" max="12289" width="12.6328125" style="2" customWidth="1"/>
    <col min="12290" max="12290" width="20.81640625" style="2" customWidth="1"/>
    <col min="12291" max="12292" width="17.1796875" style="2" customWidth="1"/>
    <col min="12293" max="12294" width="25.81640625" style="2" customWidth="1"/>
    <col min="12295" max="12295" width="26.36328125" style="2" customWidth="1"/>
    <col min="12296" max="12296" width="16.453125" style="2" customWidth="1"/>
    <col min="12297" max="12297" width="14.453125" style="2" customWidth="1"/>
    <col min="12298" max="12298" width="9.453125" style="2" customWidth="1"/>
    <col min="12299" max="12299" width="16.6328125" style="2" customWidth="1"/>
    <col min="12300" max="12300" width="12.453125" style="2" customWidth="1"/>
    <col min="12301" max="12301" width="9.54296875" style="2" customWidth="1"/>
    <col min="12302" max="12302" width="15.54296875" style="2" customWidth="1"/>
    <col min="12303" max="12534" width="8.81640625" style="2" customWidth="1"/>
    <col min="12535" max="12535" width="24.6328125" style="2" customWidth="1"/>
    <col min="12536" max="12536" width="6" style="2" bestFit="1" customWidth="1"/>
    <col min="12537" max="12544" width="5.81640625" style="2"/>
    <col min="12545" max="12545" width="12.6328125" style="2" customWidth="1"/>
    <col min="12546" max="12546" width="20.81640625" style="2" customWidth="1"/>
    <col min="12547" max="12548" width="17.1796875" style="2" customWidth="1"/>
    <col min="12549" max="12550" width="25.81640625" style="2" customWidth="1"/>
    <col min="12551" max="12551" width="26.36328125" style="2" customWidth="1"/>
    <col min="12552" max="12552" width="16.453125" style="2" customWidth="1"/>
    <col min="12553" max="12553" width="14.453125" style="2" customWidth="1"/>
    <col min="12554" max="12554" width="9.453125" style="2" customWidth="1"/>
    <col min="12555" max="12555" width="16.6328125" style="2" customWidth="1"/>
    <col min="12556" max="12556" width="12.453125" style="2" customWidth="1"/>
    <col min="12557" max="12557" width="9.54296875" style="2" customWidth="1"/>
    <col min="12558" max="12558" width="15.54296875" style="2" customWidth="1"/>
    <col min="12559" max="12790" width="8.81640625" style="2" customWidth="1"/>
    <col min="12791" max="12791" width="24.6328125" style="2" customWidth="1"/>
    <col min="12792" max="12792" width="6" style="2" bestFit="1" customWidth="1"/>
    <col min="12793" max="12800" width="5.81640625" style="2"/>
    <col min="12801" max="12801" width="12.6328125" style="2" customWidth="1"/>
    <col min="12802" max="12802" width="20.81640625" style="2" customWidth="1"/>
    <col min="12803" max="12804" width="17.1796875" style="2" customWidth="1"/>
    <col min="12805" max="12806" width="25.81640625" style="2" customWidth="1"/>
    <col min="12807" max="12807" width="26.36328125" style="2" customWidth="1"/>
    <col min="12808" max="12808" width="16.453125" style="2" customWidth="1"/>
    <col min="12809" max="12809" width="14.453125" style="2" customWidth="1"/>
    <col min="12810" max="12810" width="9.453125" style="2" customWidth="1"/>
    <col min="12811" max="12811" width="16.6328125" style="2" customWidth="1"/>
    <col min="12812" max="12812" width="12.453125" style="2" customWidth="1"/>
    <col min="12813" max="12813" width="9.54296875" style="2" customWidth="1"/>
    <col min="12814" max="12814" width="15.54296875" style="2" customWidth="1"/>
    <col min="12815" max="13046" width="8.81640625" style="2" customWidth="1"/>
    <col min="13047" max="13047" width="24.6328125" style="2" customWidth="1"/>
    <col min="13048" max="13048" width="6" style="2" bestFit="1" customWidth="1"/>
    <col min="13049" max="13056" width="5.81640625" style="2"/>
    <col min="13057" max="13057" width="12.6328125" style="2" customWidth="1"/>
    <col min="13058" max="13058" width="20.81640625" style="2" customWidth="1"/>
    <col min="13059" max="13060" width="17.1796875" style="2" customWidth="1"/>
    <col min="13061" max="13062" width="25.81640625" style="2" customWidth="1"/>
    <col min="13063" max="13063" width="26.36328125" style="2" customWidth="1"/>
    <col min="13064" max="13064" width="16.453125" style="2" customWidth="1"/>
    <col min="13065" max="13065" width="14.453125" style="2" customWidth="1"/>
    <col min="13066" max="13066" width="9.453125" style="2" customWidth="1"/>
    <col min="13067" max="13067" width="16.6328125" style="2" customWidth="1"/>
    <col min="13068" max="13068" width="12.453125" style="2" customWidth="1"/>
    <col min="13069" max="13069" width="9.54296875" style="2" customWidth="1"/>
    <col min="13070" max="13070" width="15.54296875" style="2" customWidth="1"/>
    <col min="13071" max="13302" width="8.81640625" style="2" customWidth="1"/>
    <col min="13303" max="13303" width="24.6328125" style="2" customWidth="1"/>
    <col min="13304" max="13304" width="6" style="2" bestFit="1" customWidth="1"/>
    <col min="13305" max="13312" width="5.81640625" style="2"/>
    <col min="13313" max="13313" width="12.6328125" style="2" customWidth="1"/>
    <col min="13314" max="13314" width="20.81640625" style="2" customWidth="1"/>
    <col min="13315" max="13316" width="17.1796875" style="2" customWidth="1"/>
    <col min="13317" max="13318" width="25.81640625" style="2" customWidth="1"/>
    <col min="13319" max="13319" width="26.36328125" style="2" customWidth="1"/>
    <col min="13320" max="13320" width="16.453125" style="2" customWidth="1"/>
    <col min="13321" max="13321" width="14.453125" style="2" customWidth="1"/>
    <col min="13322" max="13322" width="9.453125" style="2" customWidth="1"/>
    <col min="13323" max="13323" width="16.6328125" style="2" customWidth="1"/>
    <col min="13324" max="13324" width="12.453125" style="2" customWidth="1"/>
    <col min="13325" max="13325" width="9.54296875" style="2" customWidth="1"/>
    <col min="13326" max="13326" width="15.54296875" style="2" customWidth="1"/>
    <col min="13327" max="13558" width="8.81640625" style="2" customWidth="1"/>
    <col min="13559" max="13559" width="24.6328125" style="2" customWidth="1"/>
    <col min="13560" max="13560" width="6" style="2" bestFit="1" customWidth="1"/>
    <col min="13561" max="13568" width="5.81640625" style="2"/>
    <col min="13569" max="13569" width="12.6328125" style="2" customWidth="1"/>
    <col min="13570" max="13570" width="20.81640625" style="2" customWidth="1"/>
    <col min="13571" max="13572" width="17.1796875" style="2" customWidth="1"/>
    <col min="13573" max="13574" width="25.81640625" style="2" customWidth="1"/>
    <col min="13575" max="13575" width="26.36328125" style="2" customWidth="1"/>
    <col min="13576" max="13576" width="16.453125" style="2" customWidth="1"/>
    <col min="13577" max="13577" width="14.453125" style="2" customWidth="1"/>
    <col min="13578" max="13578" width="9.453125" style="2" customWidth="1"/>
    <col min="13579" max="13579" width="16.6328125" style="2" customWidth="1"/>
    <col min="13580" max="13580" width="12.453125" style="2" customWidth="1"/>
    <col min="13581" max="13581" width="9.54296875" style="2" customWidth="1"/>
    <col min="13582" max="13582" width="15.54296875" style="2" customWidth="1"/>
    <col min="13583" max="13814" width="8.81640625" style="2" customWidth="1"/>
    <col min="13815" max="13815" width="24.6328125" style="2" customWidth="1"/>
    <col min="13816" max="13816" width="6" style="2" bestFit="1" customWidth="1"/>
    <col min="13817" max="13824" width="5.81640625" style="2"/>
    <col min="13825" max="13825" width="12.6328125" style="2" customWidth="1"/>
    <col min="13826" max="13826" width="20.81640625" style="2" customWidth="1"/>
    <col min="13827" max="13828" width="17.1796875" style="2" customWidth="1"/>
    <col min="13829" max="13830" width="25.81640625" style="2" customWidth="1"/>
    <col min="13831" max="13831" width="26.36328125" style="2" customWidth="1"/>
    <col min="13832" max="13832" width="16.453125" style="2" customWidth="1"/>
    <col min="13833" max="13833" width="14.453125" style="2" customWidth="1"/>
    <col min="13834" max="13834" width="9.453125" style="2" customWidth="1"/>
    <col min="13835" max="13835" width="16.6328125" style="2" customWidth="1"/>
    <col min="13836" max="13836" width="12.453125" style="2" customWidth="1"/>
    <col min="13837" max="13837" width="9.54296875" style="2" customWidth="1"/>
    <col min="13838" max="13838" width="15.54296875" style="2" customWidth="1"/>
    <col min="13839" max="14070" width="8.81640625" style="2" customWidth="1"/>
    <col min="14071" max="14071" width="24.6328125" style="2" customWidth="1"/>
    <col min="14072" max="14072" width="6" style="2" bestFit="1" customWidth="1"/>
    <col min="14073" max="14080" width="5.81640625" style="2"/>
    <col min="14081" max="14081" width="12.6328125" style="2" customWidth="1"/>
    <col min="14082" max="14082" width="20.81640625" style="2" customWidth="1"/>
    <col min="14083" max="14084" width="17.1796875" style="2" customWidth="1"/>
    <col min="14085" max="14086" width="25.81640625" style="2" customWidth="1"/>
    <col min="14087" max="14087" width="26.36328125" style="2" customWidth="1"/>
    <col min="14088" max="14088" width="16.453125" style="2" customWidth="1"/>
    <col min="14089" max="14089" width="14.453125" style="2" customWidth="1"/>
    <col min="14090" max="14090" width="9.453125" style="2" customWidth="1"/>
    <col min="14091" max="14091" width="16.6328125" style="2" customWidth="1"/>
    <col min="14092" max="14092" width="12.453125" style="2" customWidth="1"/>
    <col min="14093" max="14093" width="9.54296875" style="2" customWidth="1"/>
    <col min="14094" max="14094" width="15.54296875" style="2" customWidth="1"/>
    <col min="14095" max="14326" width="8.81640625" style="2" customWidth="1"/>
    <col min="14327" max="14327" width="24.6328125" style="2" customWidth="1"/>
    <col min="14328" max="14328" width="6" style="2" bestFit="1" customWidth="1"/>
    <col min="14329" max="14336" width="5.81640625" style="2"/>
    <col min="14337" max="14337" width="12.6328125" style="2" customWidth="1"/>
    <col min="14338" max="14338" width="20.81640625" style="2" customWidth="1"/>
    <col min="14339" max="14340" width="17.1796875" style="2" customWidth="1"/>
    <col min="14341" max="14342" width="25.81640625" style="2" customWidth="1"/>
    <col min="14343" max="14343" width="26.36328125" style="2" customWidth="1"/>
    <col min="14344" max="14344" width="16.453125" style="2" customWidth="1"/>
    <col min="14345" max="14345" width="14.453125" style="2" customWidth="1"/>
    <col min="14346" max="14346" width="9.453125" style="2" customWidth="1"/>
    <col min="14347" max="14347" width="16.6328125" style="2" customWidth="1"/>
    <col min="14348" max="14348" width="12.453125" style="2" customWidth="1"/>
    <col min="14349" max="14349" width="9.54296875" style="2" customWidth="1"/>
    <col min="14350" max="14350" width="15.54296875" style="2" customWidth="1"/>
    <col min="14351" max="14582" width="8.81640625" style="2" customWidth="1"/>
    <col min="14583" max="14583" width="24.6328125" style="2" customWidth="1"/>
    <col min="14584" max="14584" width="6" style="2" bestFit="1" customWidth="1"/>
    <col min="14585" max="14592" width="5.81640625" style="2"/>
    <col min="14593" max="14593" width="12.6328125" style="2" customWidth="1"/>
    <col min="14594" max="14594" width="20.81640625" style="2" customWidth="1"/>
    <col min="14595" max="14596" width="17.1796875" style="2" customWidth="1"/>
    <col min="14597" max="14598" width="25.81640625" style="2" customWidth="1"/>
    <col min="14599" max="14599" width="26.36328125" style="2" customWidth="1"/>
    <col min="14600" max="14600" width="16.453125" style="2" customWidth="1"/>
    <col min="14601" max="14601" width="14.453125" style="2" customWidth="1"/>
    <col min="14602" max="14602" width="9.453125" style="2" customWidth="1"/>
    <col min="14603" max="14603" width="16.6328125" style="2" customWidth="1"/>
    <col min="14604" max="14604" width="12.453125" style="2" customWidth="1"/>
    <col min="14605" max="14605" width="9.54296875" style="2" customWidth="1"/>
    <col min="14606" max="14606" width="15.54296875" style="2" customWidth="1"/>
    <col min="14607" max="14838" width="8.81640625" style="2" customWidth="1"/>
    <col min="14839" max="14839" width="24.6328125" style="2" customWidth="1"/>
    <col min="14840" max="14840" width="6" style="2" bestFit="1" customWidth="1"/>
    <col min="14841" max="14848" width="5.81640625" style="2"/>
    <col min="14849" max="14849" width="12.6328125" style="2" customWidth="1"/>
    <col min="14850" max="14850" width="20.81640625" style="2" customWidth="1"/>
    <col min="14851" max="14852" width="17.1796875" style="2" customWidth="1"/>
    <col min="14853" max="14854" width="25.81640625" style="2" customWidth="1"/>
    <col min="14855" max="14855" width="26.36328125" style="2" customWidth="1"/>
    <col min="14856" max="14856" width="16.453125" style="2" customWidth="1"/>
    <col min="14857" max="14857" width="14.453125" style="2" customWidth="1"/>
    <col min="14858" max="14858" width="9.453125" style="2" customWidth="1"/>
    <col min="14859" max="14859" width="16.6328125" style="2" customWidth="1"/>
    <col min="14860" max="14860" width="12.453125" style="2" customWidth="1"/>
    <col min="14861" max="14861" width="9.54296875" style="2" customWidth="1"/>
    <col min="14862" max="14862" width="15.54296875" style="2" customWidth="1"/>
    <col min="14863" max="15094" width="8.81640625" style="2" customWidth="1"/>
    <col min="15095" max="15095" width="24.6328125" style="2" customWidth="1"/>
    <col min="15096" max="15096" width="6" style="2" bestFit="1" customWidth="1"/>
    <col min="15097" max="15104" width="5.81640625" style="2"/>
    <col min="15105" max="15105" width="12.6328125" style="2" customWidth="1"/>
    <col min="15106" max="15106" width="20.81640625" style="2" customWidth="1"/>
    <col min="15107" max="15108" width="17.1796875" style="2" customWidth="1"/>
    <col min="15109" max="15110" width="25.81640625" style="2" customWidth="1"/>
    <col min="15111" max="15111" width="26.36328125" style="2" customWidth="1"/>
    <col min="15112" max="15112" width="16.453125" style="2" customWidth="1"/>
    <col min="15113" max="15113" width="14.453125" style="2" customWidth="1"/>
    <col min="15114" max="15114" width="9.453125" style="2" customWidth="1"/>
    <col min="15115" max="15115" width="16.6328125" style="2" customWidth="1"/>
    <col min="15116" max="15116" width="12.453125" style="2" customWidth="1"/>
    <col min="15117" max="15117" width="9.54296875" style="2" customWidth="1"/>
    <col min="15118" max="15118" width="15.54296875" style="2" customWidth="1"/>
    <col min="15119" max="15350" width="8.81640625" style="2" customWidth="1"/>
    <col min="15351" max="15351" width="24.6328125" style="2" customWidth="1"/>
    <col min="15352" max="15352" width="6" style="2" bestFit="1" customWidth="1"/>
    <col min="15353" max="15360" width="5.81640625" style="2"/>
    <col min="15361" max="15361" width="12.6328125" style="2" customWidth="1"/>
    <col min="15362" max="15362" width="20.81640625" style="2" customWidth="1"/>
    <col min="15363" max="15364" width="17.1796875" style="2" customWidth="1"/>
    <col min="15365" max="15366" width="25.81640625" style="2" customWidth="1"/>
    <col min="15367" max="15367" width="26.36328125" style="2" customWidth="1"/>
    <col min="15368" max="15368" width="16.453125" style="2" customWidth="1"/>
    <col min="15369" max="15369" width="14.453125" style="2" customWidth="1"/>
    <col min="15370" max="15370" width="9.453125" style="2" customWidth="1"/>
    <col min="15371" max="15371" width="16.6328125" style="2" customWidth="1"/>
    <col min="15372" max="15372" width="12.453125" style="2" customWidth="1"/>
    <col min="15373" max="15373" width="9.54296875" style="2" customWidth="1"/>
    <col min="15374" max="15374" width="15.54296875" style="2" customWidth="1"/>
    <col min="15375" max="15606" width="8.81640625" style="2" customWidth="1"/>
    <col min="15607" max="15607" width="24.6328125" style="2" customWidth="1"/>
    <col min="15608" max="15608" width="6" style="2" bestFit="1" customWidth="1"/>
    <col min="15609" max="15616" width="5.81640625" style="2"/>
    <col min="15617" max="15617" width="12.6328125" style="2" customWidth="1"/>
    <col min="15618" max="15618" width="20.81640625" style="2" customWidth="1"/>
    <col min="15619" max="15620" width="17.1796875" style="2" customWidth="1"/>
    <col min="15621" max="15622" width="25.81640625" style="2" customWidth="1"/>
    <col min="15623" max="15623" width="26.36328125" style="2" customWidth="1"/>
    <col min="15624" max="15624" width="16.453125" style="2" customWidth="1"/>
    <col min="15625" max="15625" width="14.453125" style="2" customWidth="1"/>
    <col min="15626" max="15626" width="9.453125" style="2" customWidth="1"/>
    <col min="15627" max="15627" width="16.6328125" style="2" customWidth="1"/>
    <col min="15628" max="15628" width="12.453125" style="2" customWidth="1"/>
    <col min="15629" max="15629" width="9.54296875" style="2" customWidth="1"/>
    <col min="15630" max="15630" width="15.54296875" style="2" customWidth="1"/>
    <col min="15631" max="15862" width="8.81640625" style="2" customWidth="1"/>
    <col min="15863" max="15863" width="24.6328125" style="2" customWidth="1"/>
    <col min="15864" max="15864" width="6" style="2" bestFit="1" customWidth="1"/>
    <col min="15865" max="15872" width="5.81640625" style="2"/>
    <col min="15873" max="15873" width="12.6328125" style="2" customWidth="1"/>
    <col min="15874" max="15874" width="20.81640625" style="2" customWidth="1"/>
    <col min="15875" max="15876" width="17.1796875" style="2" customWidth="1"/>
    <col min="15877" max="15878" width="25.81640625" style="2" customWidth="1"/>
    <col min="15879" max="15879" width="26.36328125" style="2" customWidth="1"/>
    <col min="15880" max="15880" width="16.453125" style="2" customWidth="1"/>
    <col min="15881" max="15881" width="14.453125" style="2" customWidth="1"/>
    <col min="15882" max="15882" width="9.453125" style="2" customWidth="1"/>
    <col min="15883" max="15883" width="16.6328125" style="2" customWidth="1"/>
    <col min="15884" max="15884" width="12.453125" style="2" customWidth="1"/>
    <col min="15885" max="15885" width="9.54296875" style="2" customWidth="1"/>
    <col min="15886" max="15886" width="15.54296875" style="2" customWidth="1"/>
    <col min="15887" max="16118" width="8.81640625" style="2" customWidth="1"/>
    <col min="16119" max="16119" width="24.6328125" style="2" customWidth="1"/>
    <col min="16120" max="16120" width="6" style="2" bestFit="1" customWidth="1"/>
    <col min="16121" max="16128" width="5.81640625" style="2"/>
    <col min="16129" max="16129" width="12.6328125" style="2" customWidth="1"/>
    <col min="16130" max="16130" width="20.81640625" style="2" customWidth="1"/>
    <col min="16131" max="16132" width="17.1796875" style="2" customWidth="1"/>
    <col min="16133" max="16134" width="25.81640625" style="2" customWidth="1"/>
    <col min="16135" max="16135" width="26.36328125" style="2" customWidth="1"/>
    <col min="16136" max="16136" width="16.453125" style="2" customWidth="1"/>
    <col min="16137" max="16137" width="14.453125" style="2" customWidth="1"/>
    <col min="16138" max="16138" width="9.453125" style="2" customWidth="1"/>
    <col min="16139" max="16139" width="16.6328125" style="2" customWidth="1"/>
    <col min="16140" max="16140" width="12.453125" style="2" customWidth="1"/>
    <col min="16141" max="16141" width="9.54296875" style="2" customWidth="1"/>
    <col min="16142" max="16142" width="15.54296875" style="2" customWidth="1"/>
    <col min="16143" max="16374" width="8.81640625" style="2" customWidth="1"/>
    <col min="16375" max="16375" width="24.6328125" style="2" customWidth="1"/>
    <col min="16376" max="16376" width="6" style="2" bestFit="1" customWidth="1"/>
    <col min="16377" max="16384" width="5.81640625" style="2"/>
  </cols>
  <sheetData>
    <row r="1" spans="1:23" ht="20.25" customHeight="1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</row>
    <row r="2" spans="1:23" ht="20" customHeight="1">
      <c r="A2" s="89" t="s">
        <v>1</v>
      </c>
      <c r="B2" s="89"/>
      <c r="C2" s="89"/>
      <c r="D2" s="89"/>
      <c r="E2" s="89"/>
      <c r="F2" s="3"/>
      <c r="G2" s="4" t="s">
        <v>2</v>
      </c>
      <c r="H2" s="5"/>
      <c r="I2" s="6"/>
    </row>
    <row r="3" spans="1:23" ht="44" customHeight="1">
      <c r="A3" s="89" t="s">
        <v>154</v>
      </c>
      <c r="B3" s="89"/>
      <c r="C3" s="89"/>
      <c r="D3" s="89"/>
      <c r="E3" s="89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88" t="s">
        <v>9</v>
      </c>
      <c r="P3" s="88"/>
      <c r="Q3" s="88"/>
      <c r="R3" s="88"/>
      <c r="S3" s="88"/>
      <c r="T3" s="88"/>
      <c r="U3" s="88"/>
      <c r="V3" s="88"/>
      <c r="W3" s="88"/>
    </row>
    <row r="4" spans="1:23" ht="32.5" customHeight="1">
      <c r="A4" s="89" t="s">
        <v>153</v>
      </c>
      <c r="B4" s="89"/>
      <c r="C4" s="89"/>
      <c r="D4" s="89"/>
      <c r="E4" s="89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20.25" customHeight="1">
      <c r="A5" s="11" t="s">
        <v>13</v>
      </c>
      <c r="B5" s="11"/>
      <c r="C5" s="11"/>
      <c r="D5" s="11"/>
      <c r="E5" s="11"/>
      <c r="F5" s="3"/>
      <c r="G5" s="4" t="s">
        <v>14</v>
      </c>
      <c r="H5" s="41">
        <f>(60/60)*100</f>
        <v>100</v>
      </c>
      <c r="I5" s="6"/>
      <c r="K5" s="13" t="s">
        <v>15</v>
      </c>
      <c r="L5" s="13">
        <v>2</v>
      </c>
      <c r="N5" s="14">
        <v>2</v>
      </c>
      <c r="O5" s="88"/>
      <c r="P5" s="88"/>
      <c r="Q5" s="88"/>
      <c r="R5" s="88"/>
      <c r="S5" s="88"/>
      <c r="T5" s="88"/>
      <c r="U5" s="88"/>
      <c r="V5" s="88"/>
      <c r="W5" s="88"/>
    </row>
    <row r="6" spans="1:23" ht="49" customHeight="1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41">
        <f>(60/60)*100</f>
        <v>100</v>
      </c>
      <c r="I6" s="6"/>
      <c r="K6" s="19" t="s">
        <v>20</v>
      </c>
      <c r="L6" s="19">
        <v>1</v>
      </c>
      <c r="N6" s="20">
        <v>1</v>
      </c>
      <c r="O6" s="88"/>
      <c r="P6" s="88"/>
      <c r="Q6" s="88"/>
      <c r="R6" s="88"/>
      <c r="S6" s="88"/>
      <c r="T6" s="88"/>
      <c r="U6" s="88"/>
      <c r="V6" s="88"/>
      <c r="W6" s="88"/>
    </row>
    <row r="7" spans="1:23" ht="42.75" customHeight="1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100</v>
      </c>
      <c r="I7" s="26">
        <v>0.6</v>
      </c>
      <c r="K7" s="27" t="s">
        <v>24</v>
      </c>
      <c r="L7" s="27">
        <v>0</v>
      </c>
      <c r="N7" s="28"/>
      <c r="O7" s="88"/>
      <c r="P7" s="88"/>
      <c r="Q7" s="88"/>
      <c r="R7" s="88"/>
      <c r="S7" s="88"/>
      <c r="T7" s="88"/>
      <c r="U7" s="88"/>
      <c r="V7" s="88"/>
      <c r="W7" s="88"/>
    </row>
    <row r="8" spans="1:23" ht="25" customHeight="1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23" ht="25" customHeight="1">
      <c r="B9" s="21" t="s">
        <v>30</v>
      </c>
      <c r="C9" s="23" t="s">
        <v>140</v>
      </c>
      <c r="D9" s="23"/>
      <c r="E9" s="23" t="s">
        <v>140</v>
      </c>
      <c r="F9" s="29"/>
      <c r="H9" s="30"/>
      <c r="I9" s="30"/>
    </row>
    <row r="10" spans="1:23" ht="25" customHeight="1">
      <c r="B10" s="21" t="s">
        <v>32</v>
      </c>
      <c r="C10" s="23">
        <v>25</v>
      </c>
      <c r="D10" s="31">
        <f>(0.55*25)</f>
        <v>13.750000000000002</v>
      </c>
      <c r="E10" s="32">
        <v>75</v>
      </c>
      <c r="F10" s="33">
        <f>0.55*75</f>
        <v>41.25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  <c r="U10" s="36" t="s">
        <v>46</v>
      </c>
      <c r="V10" s="36" t="s">
        <v>47</v>
      </c>
    </row>
    <row r="11" spans="1:23" ht="25" customHeight="1">
      <c r="A11" s="15">
        <v>1</v>
      </c>
      <c r="B11" s="37">
        <v>171516100002</v>
      </c>
      <c r="C11" s="38">
        <f>[3]Sheet1!C1</f>
        <v>23</v>
      </c>
      <c r="D11" s="38">
        <f>COUNTIF(C11:C82,"&gt;="&amp;D10)</f>
        <v>60</v>
      </c>
      <c r="E11" s="38">
        <v>70</v>
      </c>
      <c r="F11" s="39">
        <f>COUNTIF(E11:E82,"&gt;="&amp;F10)</f>
        <v>60</v>
      </c>
      <c r="G11" s="40" t="s">
        <v>48</v>
      </c>
      <c r="H11" s="4">
        <v>2</v>
      </c>
      <c r="I11" s="4">
        <v>2</v>
      </c>
      <c r="J11" s="6"/>
      <c r="K11" s="6"/>
      <c r="L11" s="6"/>
      <c r="M11" s="6"/>
      <c r="N11" s="6"/>
      <c r="O11" s="6"/>
      <c r="P11" s="6"/>
      <c r="Q11" s="6"/>
      <c r="R11" s="4">
        <v>2</v>
      </c>
      <c r="S11" s="6"/>
      <c r="T11" s="4">
        <v>1</v>
      </c>
      <c r="U11" s="6"/>
      <c r="V11" s="6"/>
    </row>
    <row r="12" spans="1:23" ht="25" customHeight="1">
      <c r="A12" s="15">
        <v>2</v>
      </c>
      <c r="B12" s="37">
        <v>171516100003</v>
      </c>
      <c r="C12" s="38">
        <f>[3]Sheet1!C2</f>
        <v>23</v>
      </c>
      <c r="D12" s="41">
        <f>(60/60)*100</f>
        <v>100</v>
      </c>
      <c r="E12" s="38">
        <v>70</v>
      </c>
      <c r="F12" s="42">
        <f>(60/60)*100</f>
        <v>100</v>
      </c>
      <c r="G12" s="40" t="s">
        <v>49</v>
      </c>
      <c r="H12" s="43">
        <v>2</v>
      </c>
      <c r="I12" s="43">
        <v>1</v>
      </c>
      <c r="J12" s="6"/>
      <c r="K12" s="6"/>
      <c r="L12" s="6"/>
      <c r="M12" s="6"/>
      <c r="N12" s="6"/>
      <c r="O12" s="6"/>
      <c r="P12" s="6"/>
      <c r="Q12" s="6"/>
      <c r="R12" s="43">
        <v>1</v>
      </c>
      <c r="S12" s="6"/>
      <c r="T12" s="43">
        <v>2</v>
      </c>
      <c r="U12" s="6"/>
      <c r="V12" s="6"/>
    </row>
    <row r="13" spans="1:23" ht="25" customHeight="1">
      <c r="A13" s="15">
        <v>3</v>
      </c>
      <c r="B13" s="37">
        <v>171516100005</v>
      </c>
      <c r="C13" s="38">
        <f>[3]Sheet1!C3</f>
        <v>23</v>
      </c>
      <c r="D13" s="38"/>
      <c r="E13" s="38">
        <v>68</v>
      </c>
      <c r="F13" s="44"/>
      <c r="G13" s="40" t="s">
        <v>50</v>
      </c>
      <c r="H13" s="43">
        <v>1</v>
      </c>
      <c r="I13" s="43">
        <v>1</v>
      </c>
      <c r="J13" s="6"/>
      <c r="K13" s="6"/>
      <c r="L13" s="6"/>
      <c r="M13" s="6"/>
      <c r="N13" s="6"/>
      <c r="O13" s="6"/>
      <c r="P13" s="6"/>
      <c r="Q13" s="6"/>
      <c r="R13" s="43">
        <v>2</v>
      </c>
      <c r="S13" s="6"/>
      <c r="T13" s="43">
        <v>1</v>
      </c>
      <c r="U13" s="6"/>
      <c r="V13" s="6"/>
    </row>
    <row r="14" spans="1:23" ht="35.5" customHeight="1">
      <c r="A14" s="15">
        <v>4</v>
      </c>
      <c r="B14" s="37">
        <v>171516100006</v>
      </c>
      <c r="C14" s="38">
        <f>[3]Sheet1!C4</f>
        <v>22</v>
      </c>
      <c r="D14" s="38"/>
      <c r="E14" s="38">
        <v>67</v>
      </c>
      <c r="F14" s="44"/>
      <c r="G14" s="40" t="s">
        <v>51</v>
      </c>
      <c r="H14" s="43">
        <v>2</v>
      </c>
      <c r="I14" s="43">
        <v>1</v>
      </c>
      <c r="J14" s="6"/>
      <c r="K14" s="6"/>
      <c r="L14" s="6"/>
      <c r="M14" s="6"/>
      <c r="N14" s="6"/>
      <c r="O14" s="6"/>
      <c r="P14" s="6"/>
      <c r="Q14" s="6"/>
      <c r="R14" s="43">
        <v>1</v>
      </c>
      <c r="S14" s="6"/>
      <c r="T14" s="43">
        <v>1</v>
      </c>
      <c r="U14" s="6"/>
      <c r="V14" s="6"/>
    </row>
    <row r="15" spans="1:23" ht="38" customHeight="1">
      <c r="A15" s="15">
        <v>5</v>
      </c>
      <c r="B15" s="37">
        <v>171516100007</v>
      </c>
      <c r="C15" s="38">
        <f>[3]Sheet1!C5</f>
        <v>22</v>
      </c>
      <c r="D15" s="38"/>
      <c r="E15" s="38">
        <v>66</v>
      </c>
      <c r="F15" s="44"/>
      <c r="G15" s="40" t="s">
        <v>52</v>
      </c>
      <c r="H15" s="43">
        <v>2</v>
      </c>
      <c r="I15" s="43">
        <v>1</v>
      </c>
      <c r="J15" s="6"/>
      <c r="K15" s="6"/>
      <c r="L15" s="6"/>
      <c r="M15" s="6"/>
      <c r="N15" s="6"/>
      <c r="O15" s="6"/>
      <c r="P15" s="6"/>
      <c r="Q15" s="6"/>
      <c r="R15" s="43">
        <v>1</v>
      </c>
      <c r="S15" s="6"/>
      <c r="T15" s="43">
        <v>1</v>
      </c>
      <c r="U15" s="6"/>
      <c r="V15" s="6"/>
    </row>
    <row r="16" spans="1:23" ht="25" customHeight="1">
      <c r="A16" s="15">
        <v>6</v>
      </c>
      <c r="B16" s="37">
        <v>171516100008</v>
      </c>
      <c r="C16" s="38">
        <f>[3]Sheet1!C6</f>
        <v>22</v>
      </c>
      <c r="D16" s="38"/>
      <c r="E16" s="38">
        <v>66</v>
      </c>
      <c r="F16" s="44"/>
      <c r="G16" s="45" t="s">
        <v>53</v>
      </c>
      <c r="H16" s="46">
        <f>AVERAGE(H11:H15)</f>
        <v>1.8</v>
      </c>
      <c r="I16" s="46">
        <f t="shared" ref="I16:T16" si="0">AVERAGE(I11:I15)</f>
        <v>1.2</v>
      </c>
      <c r="J16" s="46"/>
      <c r="K16" s="46"/>
      <c r="L16" s="46"/>
      <c r="M16" s="46"/>
      <c r="N16" s="46"/>
      <c r="O16" s="46"/>
      <c r="P16" s="46"/>
      <c r="Q16" s="46"/>
      <c r="R16" s="46">
        <f t="shared" si="0"/>
        <v>1.4</v>
      </c>
      <c r="S16" s="46"/>
      <c r="T16" s="46">
        <f t="shared" si="0"/>
        <v>1.2</v>
      </c>
      <c r="U16" s="46"/>
      <c r="V16" s="46"/>
    </row>
    <row r="17" spans="1:22" ht="41" customHeight="1">
      <c r="A17" s="15">
        <v>7</v>
      </c>
      <c r="B17" s="37">
        <v>171516100009</v>
      </c>
      <c r="C17" s="38">
        <f>[3]Sheet1!C7</f>
        <v>21</v>
      </c>
      <c r="D17" s="38"/>
      <c r="E17" s="38">
        <v>64</v>
      </c>
      <c r="F17" s="38"/>
      <c r="G17" s="47" t="s">
        <v>54</v>
      </c>
      <c r="H17" s="48">
        <f>(100*H16)/100</f>
        <v>1.8</v>
      </c>
      <c r="I17" s="48">
        <f t="shared" ref="I17:T17" si="1">(100*I16)/100</f>
        <v>1.2</v>
      </c>
      <c r="J17" s="48"/>
      <c r="K17" s="48"/>
      <c r="L17" s="48"/>
      <c r="M17" s="48"/>
      <c r="N17" s="48"/>
      <c r="O17" s="48"/>
      <c r="P17" s="48"/>
      <c r="Q17" s="48"/>
      <c r="R17" s="48">
        <f t="shared" si="1"/>
        <v>1.4</v>
      </c>
      <c r="S17" s="48"/>
      <c r="T17" s="48">
        <f t="shared" si="1"/>
        <v>1.2</v>
      </c>
      <c r="U17" s="48"/>
      <c r="V17" s="48"/>
    </row>
    <row r="18" spans="1:22" ht="25" customHeight="1">
      <c r="A18" s="15">
        <v>8</v>
      </c>
      <c r="B18" s="37">
        <v>171516100010</v>
      </c>
      <c r="C18" s="38">
        <f>[3]Sheet1!C8</f>
        <v>20</v>
      </c>
      <c r="D18" s="38"/>
      <c r="E18" s="38">
        <v>60</v>
      </c>
      <c r="F18" s="49"/>
    </row>
    <row r="19" spans="1:22" ht="25" customHeight="1">
      <c r="A19" s="15">
        <v>9</v>
      </c>
      <c r="B19" s="37">
        <v>171516100011</v>
      </c>
      <c r="C19" s="38">
        <f>[3]Sheet1!C9</f>
        <v>20</v>
      </c>
      <c r="D19" s="38"/>
      <c r="E19" s="38">
        <v>61</v>
      </c>
      <c r="F19" s="49"/>
    </row>
    <row r="20" spans="1:22" ht="25" customHeight="1">
      <c r="A20" s="15">
        <v>10</v>
      </c>
      <c r="B20" s="37">
        <v>171516100012</v>
      </c>
      <c r="C20" s="38">
        <f>[3]Sheet1!C10</f>
        <v>21</v>
      </c>
      <c r="D20" s="38"/>
      <c r="E20" s="38">
        <v>64</v>
      </c>
      <c r="F20" s="49"/>
      <c r="J20" s="30"/>
      <c r="K20" s="30"/>
    </row>
    <row r="21" spans="1:22" ht="31.5" customHeight="1">
      <c r="A21" s="15">
        <v>11</v>
      </c>
      <c r="B21" s="37">
        <v>171516100013</v>
      </c>
      <c r="C21" s="38">
        <f>[3]Sheet1!C11</f>
        <v>21</v>
      </c>
      <c r="D21" s="38"/>
      <c r="E21" s="38">
        <v>63</v>
      </c>
      <c r="F21" s="49"/>
      <c r="H21" s="51"/>
      <c r="I21" s="90"/>
      <c r="J21" s="90"/>
      <c r="M21" s="30"/>
      <c r="N21" s="30"/>
      <c r="O21" s="30"/>
      <c r="P21" s="30"/>
      <c r="Q21" s="30"/>
    </row>
    <row r="22" spans="1:22" ht="25" customHeight="1">
      <c r="A22" s="15">
        <v>12</v>
      </c>
      <c r="B22" s="37">
        <v>171516100014</v>
      </c>
      <c r="C22" s="38">
        <f>[3]Sheet1!C12</f>
        <v>21</v>
      </c>
      <c r="D22" s="38"/>
      <c r="E22" s="38">
        <v>64</v>
      </c>
      <c r="F22" s="49"/>
      <c r="H22" s="52"/>
      <c r="I22" s="53"/>
      <c r="J22" s="53"/>
      <c r="M22" s="30"/>
      <c r="N22" s="30"/>
      <c r="O22" s="30"/>
      <c r="P22" s="30"/>
      <c r="Q22" s="30"/>
    </row>
    <row r="23" spans="1:22" ht="25" customHeight="1">
      <c r="A23" s="15">
        <v>13</v>
      </c>
      <c r="B23" s="37">
        <v>171516100017</v>
      </c>
      <c r="C23" s="38">
        <f>[3]Sheet1!C13</f>
        <v>22</v>
      </c>
      <c r="D23" s="38"/>
      <c r="E23" s="38">
        <v>67</v>
      </c>
      <c r="F23" s="49"/>
      <c r="H23" s="15"/>
      <c r="N23" s="30"/>
      <c r="O23" s="30"/>
      <c r="P23" s="30"/>
      <c r="Q23" s="30"/>
      <c r="R23" s="30"/>
    </row>
    <row r="24" spans="1:22" ht="25" customHeight="1">
      <c r="A24" s="15">
        <v>14</v>
      </c>
      <c r="B24" s="37">
        <v>171516100018</v>
      </c>
      <c r="C24" s="38">
        <f>[3]Sheet1!C14</f>
        <v>20</v>
      </c>
      <c r="D24" s="38"/>
      <c r="E24" s="38">
        <v>59</v>
      </c>
      <c r="F24" s="49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</row>
    <row r="25" spans="1:22" ht="25" customHeight="1">
      <c r="A25" s="15">
        <v>15</v>
      </c>
      <c r="B25" s="37">
        <v>171516100019</v>
      </c>
      <c r="C25" s="38">
        <f>[3]Sheet1!C15</f>
        <v>19</v>
      </c>
      <c r="D25" s="54"/>
      <c r="E25" s="54">
        <v>58</v>
      </c>
      <c r="F25" s="55"/>
      <c r="G25" s="56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</row>
    <row r="26" spans="1:22" ht="25" customHeight="1">
      <c r="A26" s="15">
        <v>16</v>
      </c>
      <c r="B26" s="37">
        <v>171516100021</v>
      </c>
      <c r="C26" s="38">
        <f>[3]Sheet1!C16</f>
        <v>20</v>
      </c>
      <c r="D26" s="38"/>
      <c r="E26" s="38">
        <v>59</v>
      </c>
      <c r="F26" s="49"/>
      <c r="G26" s="56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</row>
    <row r="27" spans="1:22" ht="25" customHeight="1">
      <c r="A27" s="15">
        <v>17</v>
      </c>
      <c r="B27" s="37">
        <v>171516100022</v>
      </c>
      <c r="C27" s="38">
        <f>[3]Sheet1!C17</f>
        <v>22</v>
      </c>
      <c r="D27" s="38"/>
      <c r="E27" s="38">
        <v>66</v>
      </c>
      <c r="F27" s="49"/>
      <c r="G27" s="56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</row>
    <row r="28" spans="1:22" ht="25" customHeight="1">
      <c r="A28" s="15">
        <v>18</v>
      </c>
      <c r="B28" s="37">
        <v>171516100023</v>
      </c>
      <c r="C28" s="38">
        <f>[3]Sheet1!C18</f>
        <v>20</v>
      </c>
      <c r="D28" s="38"/>
      <c r="E28" s="38">
        <v>60</v>
      </c>
      <c r="F28" s="49"/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</row>
    <row r="29" spans="1:22" ht="25" customHeight="1">
      <c r="A29" s="15">
        <v>19</v>
      </c>
      <c r="B29" s="37">
        <v>171516100024</v>
      </c>
      <c r="C29" s="38">
        <f>[3]Sheet1!C19</f>
        <v>21</v>
      </c>
      <c r="D29" s="38"/>
      <c r="E29" s="38">
        <v>63</v>
      </c>
      <c r="F29" s="49"/>
      <c r="G29" s="56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</row>
    <row r="30" spans="1:22" ht="25" customHeight="1">
      <c r="A30" s="15">
        <v>20</v>
      </c>
      <c r="B30" s="37">
        <v>171516100026</v>
      </c>
      <c r="C30" s="38">
        <f>[3]Sheet1!C20</f>
        <v>23</v>
      </c>
      <c r="D30" s="38"/>
      <c r="E30" s="38">
        <v>69</v>
      </c>
      <c r="F30" s="49"/>
      <c r="G30" s="56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</row>
    <row r="31" spans="1:22" ht="25" customHeight="1">
      <c r="A31" s="15">
        <v>21</v>
      </c>
      <c r="B31" s="37">
        <v>171516100030</v>
      </c>
      <c r="C31" s="38">
        <f>[3]Sheet1!C21</f>
        <v>22</v>
      </c>
      <c r="D31" s="38"/>
      <c r="E31" s="38">
        <v>66</v>
      </c>
      <c r="F31" s="49"/>
      <c r="G31" s="56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</row>
    <row r="32" spans="1:22" ht="25" customHeight="1">
      <c r="A32" s="15">
        <v>22</v>
      </c>
      <c r="B32" s="37">
        <v>171516100031</v>
      </c>
      <c r="C32" s="38">
        <f>[3]Sheet1!C22</f>
        <v>19</v>
      </c>
      <c r="D32" s="38"/>
      <c r="E32" s="38">
        <v>56</v>
      </c>
      <c r="F32" s="49"/>
      <c r="G32" s="56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</row>
    <row r="33" spans="1:23" ht="25" customHeight="1">
      <c r="A33" s="15">
        <v>23</v>
      </c>
      <c r="B33" s="37">
        <v>171516100032</v>
      </c>
      <c r="C33" s="38">
        <f>[3]Sheet1!C23</f>
        <v>21</v>
      </c>
      <c r="D33" s="38"/>
      <c r="E33" s="38">
        <v>62</v>
      </c>
      <c r="F33" s="49"/>
      <c r="G33" s="5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</row>
    <row r="34" spans="1:23" ht="25" customHeight="1">
      <c r="A34" s="15">
        <v>24</v>
      </c>
      <c r="B34" s="37">
        <v>171516100033</v>
      </c>
      <c r="C34" s="38">
        <f>[3]Sheet1!C24</f>
        <v>22</v>
      </c>
      <c r="D34" s="38"/>
      <c r="E34" s="38">
        <v>67</v>
      </c>
      <c r="F34" s="49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 ht="25" customHeight="1">
      <c r="A35" s="15">
        <v>25</v>
      </c>
      <c r="B35" s="37">
        <v>171516100034</v>
      </c>
      <c r="C35" s="38">
        <f>[3]Sheet1!C25</f>
        <v>22</v>
      </c>
      <c r="D35" s="38"/>
      <c r="E35" s="38">
        <v>67</v>
      </c>
      <c r="F35" s="49"/>
      <c r="G35" s="50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</row>
    <row r="36" spans="1:23" ht="25" customHeight="1">
      <c r="A36" s="15">
        <v>26</v>
      </c>
      <c r="B36" s="37">
        <v>171516100035</v>
      </c>
      <c r="C36" s="38">
        <f>[3]Sheet1!C26</f>
        <v>21</v>
      </c>
      <c r="D36" s="38"/>
      <c r="E36" s="38">
        <v>64</v>
      </c>
      <c r="F36" s="49"/>
    </row>
    <row r="37" spans="1:23" ht="25" customHeight="1">
      <c r="A37" s="15">
        <v>27</v>
      </c>
      <c r="B37" s="37">
        <v>171516100037</v>
      </c>
      <c r="C37" s="38">
        <f>[3]Sheet1!C27</f>
        <v>21</v>
      </c>
      <c r="D37" s="38"/>
      <c r="E37" s="38">
        <v>63</v>
      </c>
      <c r="F37" s="49"/>
    </row>
    <row r="38" spans="1:23" ht="25" customHeight="1">
      <c r="A38" s="15">
        <v>28</v>
      </c>
      <c r="B38" s="37">
        <v>171516100038</v>
      </c>
      <c r="C38" s="38">
        <f>[3]Sheet1!C28</f>
        <v>22</v>
      </c>
      <c r="D38" s="38"/>
      <c r="E38" s="38">
        <v>66</v>
      </c>
      <c r="F38" s="49"/>
      <c r="G38" s="5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</row>
    <row r="39" spans="1:23" ht="25" customHeight="1">
      <c r="A39" s="15">
        <v>29</v>
      </c>
      <c r="B39" s="37">
        <v>171516100039</v>
      </c>
      <c r="C39" s="38">
        <f>[3]Sheet1!C29</f>
        <v>22</v>
      </c>
      <c r="D39" s="38"/>
      <c r="E39" s="38">
        <v>66</v>
      </c>
      <c r="F39" s="49"/>
      <c r="G39" s="56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</row>
    <row r="40" spans="1:23" ht="25" customHeight="1">
      <c r="A40" s="15">
        <v>30</v>
      </c>
      <c r="B40" s="37">
        <v>171516100040</v>
      </c>
      <c r="C40" s="38">
        <f>[3]Sheet1!C30</f>
        <v>19</v>
      </c>
      <c r="D40" s="38"/>
      <c r="E40" s="38">
        <v>58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</row>
    <row r="41" spans="1:23" ht="25" customHeight="1">
      <c r="A41" s="15">
        <v>31</v>
      </c>
      <c r="B41" s="37">
        <v>171516100041</v>
      </c>
      <c r="C41" s="38">
        <f>[3]Sheet1!C31</f>
        <v>20</v>
      </c>
      <c r="D41" s="38"/>
      <c r="E41" s="38">
        <v>59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</row>
    <row r="42" spans="1:23" ht="25" customHeight="1">
      <c r="A42" s="15">
        <v>32</v>
      </c>
      <c r="B42" s="37">
        <v>171516100042</v>
      </c>
      <c r="C42" s="38">
        <f>[3]Sheet1!C32</f>
        <v>21</v>
      </c>
      <c r="D42" s="38"/>
      <c r="E42" s="38">
        <v>63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</row>
    <row r="43" spans="1:23" ht="25" customHeight="1">
      <c r="A43" s="15">
        <v>33</v>
      </c>
      <c r="B43" s="37">
        <v>171516100043</v>
      </c>
      <c r="C43" s="38">
        <f>[3]Sheet1!C33</f>
        <v>23</v>
      </c>
      <c r="D43" s="38"/>
      <c r="E43" s="38">
        <v>70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</row>
    <row r="44" spans="1:23" ht="25" customHeight="1">
      <c r="A44" s="15">
        <v>34</v>
      </c>
      <c r="B44" s="37">
        <v>171516100044</v>
      </c>
      <c r="C44" s="38">
        <f>[3]Sheet1!C34</f>
        <v>21</v>
      </c>
      <c r="D44" s="38"/>
      <c r="E44" s="38">
        <v>63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</row>
    <row r="45" spans="1:23" ht="25" customHeight="1">
      <c r="A45" s="15">
        <v>35</v>
      </c>
      <c r="B45" s="37">
        <v>171516100045</v>
      </c>
      <c r="C45" s="38">
        <f>[3]Sheet1!C35</f>
        <v>20</v>
      </c>
      <c r="D45" s="38"/>
      <c r="E45" s="38">
        <v>60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</row>
    <row r="46" spans="1:23" ht="25" customHeight="1">
      <c r="A46" s="15">
        <v>36</v>
      </c>
      <c r="B46" s="37">
        <v>171516100048</v>
      </c>
      <c r="C46" s="38">
        <f>[3]Sheet1!C36</f>
        <v>21</v>
      </c>
      <c r="D46" s="38"/>
      <c r="E46" s="38">
        <v>64</v>
      </c>
      <c r="F46" s="49"/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</row>
    <row r="47" spans="1:23" ht="25" customHeight="1">
      <c r="A47" s="15">
        <v>37</v>
      </c>
      <c r="B47" s="37">
        <v>171516100049</v>
      </c>
      <c r="C47" s="38">
        <f>[3]Sheet1!C37</f>
        <v>21</v>
      </c>
      <c r="D47" s="38"/>
      <c r="E47" s="38">
        <v>62</v>
      </c>
      <c r="F47" s="49"/>
      <c r="G47" s="5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</row>
    <row r="48" spans="1:23" ht="25" customHeight="1">
      <c r="A48" s="15">
        <v>38</v>
      </c>
      <c r="B48" s="37">
        <v>171516100050</v>
      </c>
      <c r="C48" s="38">
        <f>[3]Sheet1!C38</f>
        <v>22</v>
      </c>
      <c r="D48" s="38"/>
      <c r="E48" s="38">
        <v>66</v>
      </c>
      <c r="F48" s="49"/>
      <c r="G48" s="5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</row>
    <row r="49" spans="1:22" ht="25" customHeight="1">
      <c r="A49" s="15">
        <v>39</v>
      </c>
      <c r="B49" s="37">
        <v>171516100051</v>
      </c>
      <c r="C49" s="38">
        <f>[3]Sheet1!C39</f>
        <v>21</v>
      </c>
      <c r="D49" s="38"/>
      <c r="E49" s="38">
        <v>62</v>
      </c>
      <c r="F49" s="49"/>
      <c r="G49" s="50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</row>
    <row r="50" spans="1:22" ht="25" customHeight="1">
      <c r="A50" s="15">
        <v>40</v>
      </c>
      <c r="B50" s="37">
        <v>171516100052</v>
      </c>
      <c r="C50" s="38">
        <f>[3]Sheet1!C40</f>
        <v>20</v>
      </c>
      <c r="D50" s="38"/>
      <c r="E50" s="38">
        <v>59</v>
      </c>
      <c r="F50" s="49"/>
    </row>
    <row r="51" spans="1:22" ht="25" customHeight="1">
      <c r="A51" s="15">
        <v>41</v>
      </c>
      <c r="B51" s="37">
        <v>171516100053</v>
      </c>
      <c r="C51" s="38">
        <f>[3]Sheet1!C41</f>
        <v>21</v>
      </c>
      <c r="D51" s="38"/>
      <c r="E51" s="38">
        <v>62</v>
      </c>
      <c r="F51" s="49"/>
    </row>
    <row r="52" spans="1:22" ht="25" customHeight="1">
      <c r="A52" s="15">
        <v>42</v>
      </c>
      <c r="B52" s="37">
        <v>171516100054</v>
      </c>
      <c r="C52" s="38">
        <f>[3]Sheet1!C42</f>
        <v>19</v>
      </c>
      <c r="D52" s="54"/>
      <c r="E52" s="54">
        <v>56</v>
      </c>
      <c r="F52" s="55"/>
      <c r="G52" s="5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</row>
    <row r="53" spans="1:22" ht="25" customHeight="1">
      <c r="A53" s="15">
        <v>43</v>
      </c>
      <c r="B53" s="37">
        <v>171516100055</v>
      </c>
      <c r="C53" s="38">
        <f>[3]Sheet1!C43</f>
        <v>20</v>
      </c>
      <c r="D53" s="54"/>
      <c r="E53" s="54">
        <v>60</v>
      </c>
      <c r="F53" s="55"/>
      <c r="G53" s="5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</row>
    <row r="54" spans="1:22" ht="25" customHeight="1">
      <c r="A54" s="15">
        <v>44</v>
      </c>
      <c r="B54" s="37">
        <v>171516100056</v>
      </c>
      <c r="C54" s="38">
        <f>[3]Sheet1!C44</f>
        <v>18</v>
      </c>
      <c r="D54" s="38"/>
      <c r="E54" s="38">
        <v>54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</row>
    <row r="55" spans="1:22" ht="25" customHeight="1">
      <c r="A55" s="15">
        <v>45</v>
      </c>
      <c r="B55" s="37">
        <v>171516100057</v>
      </c>
      <c r="C55" s="38">
        <f>[3]Sheet1!C45</f>
        <v>20</v>
      </c>
      <c r="D55" s="38"/>
      <c r="E55" s="38">
        <v>60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</row>
    <row r="56" spans="1:22" ht="25" customHeight="1">
      <c r="A56" s="15">
        <v>46</v>
      </c>
      <c r="B56" s="37">
        <v>171516100058</v>
      </c>
      <c r="C56" s="38">
        <f>[3]Sheet1!C46</f>
        <v>20</v>
      </c>
      <c r="D56" s="38"/>
      <c r="E56" s="38">
        <v>60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</row>
    <row r="57" spans="1:22" ht="25" customHeight="1">
      <c r="A57" s="15">
        <v>47</v>
      </c>
      <c r="B57" s="37">
        <v>171516100059</v>
      </c>
      <c r="C57" s="38">
        <f>[3]Sheet1!C47</f>
        <v>21</v>
      </c>
      <c r="D57" s="38"/>
      <c r="E57" s="38">
        <v>64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</row>
    <row r="58" spans="1:22" ht="25" customHeight="1">
      <c r="A58" s="15">
        <v>48</v>
      </c>
      <c r="B58" s="37">
        <v>171516100060</v>
      </c>
      <c r="C58" s="38">
        <f>[3]Sheet1!C48</f>
        <v>21</v>
      </c>
      <c r="D58" s="38"/>
      <c r="E58" s="38">
        <v>62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</row>
    <row r="59" spans="1:22" ht="25" customHeight="1">
      <c r="A59" s="15">
        <v>49</v>
      </c>
      <c r="B59" s="37">
        <v>171516100061</v>
      </c>
      <c r="C59" s="38">
        <f>[3]Sheet1!C49</f>
        <v>22</v>
      </c>
      <c r="D59" s="38"/>
      <c r="E59" s="38">
        <v>66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</row>
    <row r="60" spans="1:22" ht="25" customHeight="1">
      <c r="A60" s="15">
        <v>50</v>
      </c>
      <c r="B60" s="37">
        <v>171516100062</v>
      </c>
      <c r="C60" s="38">
        <f>[3]Sheet1!C50</f>
        <v>18</v>
      </c>
      <c r="D60" s="38"/>
      <c r="E60" s="38">
        <v>55</v>
      </c>
      <c r="F60" s="49"/>
      <c r="G60" s="5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</row>
    <row r="61" spans="1:22" ht="25" customHeight="1">
      <c r="A61" s="15">
        <v>51</v>
      </c>
      <c r="B61" s="37">
        <v>171516100064</v>
      </c>
      <c r="C61" s="38">
        <f>[3]Sheet1!C51</f>
        <v>21</v>
      </c>
      <c r="D61" s="38"/>
      <c r="E61" s="38">
        <v>62</v>
      </c>
      <c r="F61" s="49"/>
      <c r="G61" s="56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</row>
    <row r="62" spans="1:22" ht="25" customHeight="1">
      <c r="A62" s="15">
        <v>52</v>
      </c>
      <c r="B62" s="37">
        <v>171516100066</v>
      </c>
      <c r="C62" s="38">
        <f>[3]Sheet1!C52</f>
        <v>20</v>
      </c>
      <c r="D62" s="38"/>
      <c r="E62" s="38">
        <v>61</v>
      </c>
      <c r="F62" s="49"/>
      <c r="G62" s="5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</row>
    <row r="63" spans="1:22" ht="25" customHeight="1">
      <c r="A63" s="15">
        <v>53</v>
      </c>
      <c r="B63" s="37">
        <v>171516100067</v>
      </c>
      <c r="C63" s="38">
        <f>[3]Sheet1!C53</f>
        <v>21</v>
      </c>
      <c r="D63" s="38"/>
      <c r="E63" s="38">
        <v>64</v>
      </c>
      <c r="F63" s="49"/>
    </row>
    <row r="64" spans="1:22" ht="25" customHeight="1">
      <c r="A64" s="15">
        <v>54</v>
      </c>
      <c r="B64" s="37">
        <v>171516100068</v>
      </c>
      <c r="C64" s="38">
        <f>[3]Sheet1!C54</f>
        <v>19</v>
      </c>
      <c r="D64" s="38"/>
      <c r="E64" s="38">
        <v>57</v>
      </c>
      <c r="F64" s="49"/>
    </row>
    <row r="65" spans="1:9" ht="25" customHeight="1">
      <c r="A65" s="15">
        <v>55</v>
      </c>
      <c r="B65" s="37">
        <v>171516100069</v>
      </c>
      <c r="C65" s="38">
        <f>[3]Sheet1!C55</f>
        <v>21</v>
      </c>
      <c r="D65" s="38"/>
      <c r="E65" s="38">
        <v>63</v>
      </c>
      <c r="F65" s="49"/>
    </row>
    <row r="66" spans="1:9" ht="25" customHeight="1">
      <c r="A66" s="15">
        <v>56</v>
      </c>
      <c r="B66" s="37">
        <v>171516100070</v>
      </c>
      <c r="C66" s="38">
        <f>[3]Sheet1!C56</f>
        <v>21</v>
      </c>
      <c r="D66" s="38"/>
      <c r="E66" s="38">
        <v>62</v>
      </c>
      <c r="F66" s="49"/>
    </row>
    <row r="67" spans="1:9" ht="25" customHeight="1">
      <c r="A67" s="15">
        <v>57</v>
      </c>
      <c r="B67" s="37">
        <v>171516100071</v>
      </c>
      <c r="C67" s="38">
        <f>[3]Sheet1!C57</f>
        <v>21</v>
      </c>
      <c r="D67" s="38"/>
      <c r="E67" s="38">
        <v>64</v>
      </c>
      <c r="F67" s="49"/>
    </row>
    <row r="68" spans="1:9" ht="25" customHeight="1">
      <c r="A68" s="15">
        <v>58</v>
      </c>
      <c r="B68" s="37">
        <v>171516100072</v>
      </c>
      <c r="C68" s="38">
        <f>[3]Sheet1!C58</f>
        <v>20</v>
      </c>
      <c r="D68" s="38"/>
      <c r="E68" s="38">
        <v>60</v>
      </c>
      <c r="F68" s="49"/>
    </row>
    <row r="69" spans="1:9" ht="25" customHeight="1">
      <c r="A69" s="15">
        <v>59</v>
      </c>
      <c r="B69" s="37">
        <v>171516100073</v>
      </c>
      <c r="C69" s="38">
        <f>[3]Sheet1!C59</f>
        <v>23</v>
      </c>
      <c r="D69" s="38"/>
      <c r="E69" s="38">
        <v>70</v>
      </c>
      <c r="F69" s="49"/>
    </row>
    <row r="70" spans="1:9" ht="25" customHeight="1">
      <c r="A70" s="15">
        <v>60</v>
      </c>
      <c r="B70" s="37">
        <v>171516100074</v>
      </c>
      <c r="C70" s="38">
        <f>[3]Sheet1!C60</f>
        <v>23</v>
      </c>
      <c r="D70" s="38"/>
      <c r="E70" s="38">
        <v>70</v>
      </c>
      <c r="F70" s="49"/>
    </row>
    <row r="71" spans="1:9" ht="25" customHeight="1">
      <c r="B71" s="37"/>
      <c r="C71" s="38"/>
      <c r="D71" s="38"/>
      <c r="E71" s="38"/>
      <c r="F71" s="49"/>
    </row>
    <row r="72" spans="1:9" ht="25" customHeight="1">
      <c r="B72" s="37"/>
      <c r="C72" s="38"/>
      <c r="D72" s="38"/>
      <c r="E72" s="38"/>
      <c r="F72" s="49"/>
    </row>
    <row r="73" spans="1:9" ht="25" customHeight="1">
      <c r="B73" s="37"/>
      <c r="C73" s="38"/>
      <c r="D73" s="38"/>
      <c r="E73" s="38"/>
      <c r="F73" s="49"/>
    </row>
    <row r="74" spans="1:9" ht="25" customHeight="1">
      <c r="B74" s="37"/>
      <c r="C74" s="38"/>
      <c r="D74" s="38"/>
      <c r="E74" s="38"/>
      <c r="F74" s="49"/>
    </row>
    <row r="75" spans="1:9" ht="25" customHeight="1">
      <c r="B75" s="37"/>
      <c r="C75" s="38"/>
      <c r="D75" s="38"/>
      <c r="E75" s="38"/>
      <c r="F75" s="49"/>
    </row>
    <row r="76" spans="1:9" ht="25" customHeight="1">
      <c r="B76" s="37"/>
      <c r="C76" s="38"/>
      <c r="D76" s="38"/>
      <c r="E76" s="38"/>
      <c r="F76" s="49"/>
    </row>
    <row r="77" spans="1:9" ht="25" customHeight="1">
      <c r="B77" s="37"/>
      <c r="C77" s="38"/>
      <c r="D77" s="38"/>
      <c r="E77" s="38"/>
      <c r="F77" s="49"/>
    </row>
    <row r="78" spans="1:9" ht="25" customHeight="1">
      <c r="B78" s="37"/>
      <c r="C78" s="38"/>
      <c r="D78" s="38"/>
      <c r="E78" s="38"/>
      <c r="F78" s="49"/>
    </row>
    <row r="79" spans="1:9" ht="25" customHeight="1">
      <c r="B79" s="37"/>
      <c r="C79" s="38"/>
      <c r="D79" s="38"/>
      <c r="E79" s="38"/>
      <c r="F79" s="49"/>
      <c r="G79" s="58"/>
    </row>
    <row r="80" spans="1:9" ht="25" customHeight="1">
      <c r="B80" s="37"/>
      <c r="C80" s="54"/>
      <c r="D80" s="54"/>
      <c r="E80" s="54"/>
      <c r="F80" s="55"/>
      <c r="G80" s="58"/>
      <c r="H80"/>
      <c r="I80"/>
    </row>
    <row r="81" spans="1:23" ht="25" customHeight="1">
      <c r="B81" s="37"/>
      <c r="C81" s="54"/>
      <c r="D81" s="54"/>
      <c r="E81" s="54"/>
      <c r="F81" s="55"/>
      <c r="G81" s="58"/>
      <c r="H81"/>
      <c r="I81"/>
    </row>
    <row r="82" spans="1:23" ht="25" customHeight="1">
      <c r="B82" s="37"/>
      <c r="C82" s="38"/>
      <c r="D82" s="38"/>
      <c r="E82" s="38"/>
      <c r="F82" s="49"/>
      <c r="G82" s="58"/>
      <c r="H82"/>
      <c r="I82"/>
    </row>
    <row r="83" spans="1:23">
      <c r="A83" s="58"/>
      <c r="B83" s="58"/>
      <c r="C83" s="58"/>
      <c r="D83" s="58"/>
      <c r="E83" s="58"/>
      <c r="F83" s="58"/>
      <c r="G83" s="58"/>
      <c r="H83"/>
      <c r="I83"/>
    </row>
    <row r="84" spans="1:23" s="67" customFormat="1" ht="15.5">
      <c r="A84" s="58"/>
      <c r="B84" s="58"/>
      <c r="C84" s="66"/>
      <c r="D84" s="66"/>
      <c r="E84" s="66"/>
      <c r="F84" s="66"/>
      <c r="G84" s="58"/>
      <c r="H84"/>
      <c r="I84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5.5">
      <c r="A85" s="58"/>
      <c r="B85" s="58"/>
      <c r="C85" s="58"/>
      <c r="D85" s="58"/>
      <c r="E85" s="58"/>
      <c r="F85" s="58"/>
      <c r="G85" s="58"/>
      <c r="H85"/>
      <c r="I85"/>
      <c r="W85" s="67"/>
    </row>
    <row r="86" spans="1:23" ht="15.5">
      <c r="A86" s="58"/>
      <c r="B86" s="58"/>
      <c r="C86" s="68"/>
      <c r="D86" s="68"/>
      <c r="E86" s="68"/>
      <c r="F86" s="68"/>
      <c r="G86" s="58"/>
      <c r="H86"/>
      <c r="I86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</row>
    <row r="87" spans="1:23">
      <c r="A87" s="58"/>
      <c r="B87" s="58"/>
      <c r="C87" s="58"/>
      <c r="D87" s="58"/>
      <c r="E87" s="58"/>
      <c r="F87" s="58"/>
      <c r="G87" s="58"/>
      <c r="H87"/>
      <c r="I87"/>
    </row>
    <row r="88" spans="1:23">
      <c r="A88" s="58"/>
      <c r="B88" s="58"/>
      <c r="C88" s="58"/>
      <c r="D88" s="58"/>
      <c r="E88" s="58"/>
      <c r="F88" s="58"/>
      <c r="G88" s="58"/>
      <c r="H88"/>
      <c r="I88"/>
    </row>
    <row r="89" spans="1:23">
      <c r="A89" s="58"/>
      <c r="B89" s="58"/>
      <c r="C89" s="58"/>
      <c r="D89" s="58"/>
      <c r="E89" s="58"/>
      <c r="F89" s="58"/>
      <c r="G89" s="58"/>
      <c r="H89"/>
      <c r="I89"/>
    </row>
    <row r="90" spans="1:23">
      <c r="A90" s="58"/>
      <c r="B90" s="58"/>
      <c r="C90" s="58"/>
      <c r="D90" s="58"/>
      <c r="E90" s="58"/>
      <c r="F90" s="58"/>
      <c r="G90" s="58"/>
      <c r="H90"/>
      <c r="I90"/>
    </row>
    <row r="91" spans="1:23" s="67" customFormat="1" ht="15.5">
      <c r="A91" s="58"/>
      <c r="B91" s="58"/>
      <c r="C91" s="58"/>
      <c r="D91" s="58"/>
      <c r="E91" s="58"/>
      <c r="F91" s="58"/>
      <c r="G91" s="58"/>
      <c r="H91"/>
      <c r="I91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5.5">
      <c r="A92" s="58"/>
      <c r="B92" s="58"/>
      <c r="C92" s="58"/>
      <c r="D92" s="58"/>
      <c r="E92" s="58"/>
      <c r="F92" s="58"/>
      <c r="G92" s="58"/>
      <c r="H92"/>
      <c r="I92"/>
      <c r="W92" s="67"/>
    </row>
    <row r="93" spans="1:23" ht="15.5">
      <c r="A93" s="58"/>
      <c r="B93" s="58"/>
      <c r="C93" s="58"/>
      <c r="D93" s="58"/>
      <c r="E93" s="58"/>
      <c r="F93" s="58"/>
      <c r="G93" s="58"/>
      <c r="H93"/>
      <c r="I93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</row>
    <row r="94" spans="1:23">
      <c r="A94" s="58"/>
      <c r="B94" s="58"/>
      <c r="C94" s="58"/>
      <c r="D94" s="58"/>
      <c r="E94" s="58"/>
      <c r="F94" s="58"/>
      <c r="G94" s="58"/>
      <c r="H94"/>
      <c r="I94"/>
    </row>
    <row r="95" spans="1:23">
      <c r="A95" s="58"/>
      <c r="B95" s="58"/>
      <c r="C95" s="58"/>
      <c r="D95" s="58"/>
      <c r="E95" s="58"/>
      <c r="F95" s="58"/>
      <c r="G95" s="58"/>
      <c r="H95"/>
      <c r="I95"/>
    </row>
    <row r="96" spans="1:23">
      <c r="A96" s="58"/>
      <c r="B96" s="58"/>
      <c r="C96" s="58"/>
      <c r="D96" s="58"/>
      <c r="E96" s="58"/>
      <c r="F96" s="58"/>
      <c r="G96" s="58"/>
      <c r="H96"/>
      <c r="I96"/>
    </row>
    <row r="97" spans="1:23">
      <c r="A97" s="58"/>
      <c r="B97" s="58"/>
      <c r="C97" s="58"/>
      <c r="D97" s="58"/>
      <c r="E97" s="58"/>
      <c r="F97" s="58"/>
      <c r="G97" s="58"/>
      <c r="H97"/>
      <c r="I97"/>
    </row>
    <row r="98" spans="1:23">
      <c r="A98" s="58"/>
      <c r="B98" s="58"/>
      <c r="C98" s="58"/>
      <c r="D98" s="58"/>
      <c r="E98" s="58"/>
      <c r="F98" s="58"/>
      <c r="G98" s="58"/>
      <c r="H98"/>
      <c r="I98"/>
    </row>
    <row r="99" spans="1:23" s="67" customFormat="1" ht="15.5">
      <c r="A99" s="58"/>
      <c r="B99" s="58"/>
      <c r="C99" s="58"/>
      <c r="D99" s="58"/>
      <c r="E99" s="58"/>
      <c r="F99" s="58"/>
      <c r="G99" s="58"/>
      <c r="H99"/>
      <c r="I99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5.5">
      <c r="A100" s="58"/>
      <c r="B100" s="58"/>
      <c r="C100" s="58"/>
      <c r="D100" s="58"/>
      <c r="E100" s="58"/>
      <c r="F100" s="58"/>
      <c r="G100" s="58"/>
      <c r="H100"/>
      <c r="I100"/>
      <c r="W100" s="67"/>
    </row>
    <row r="101" spans="1:23" ht="15.5">
      <c r="A101" s="58"/>
      <c r="B101" s="58"/>
      <c r="C101" s="58"/>
      <c r="D101" s="58"/>
      <c r="E101" s="58"/>
      <c r="F101" s="58"/>
      <c r="G101" s="58"/>
      <c r="H101"/>
      <c r="I101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</row>
    <row r="102" spans="1:23">
      <c r="A102" s="58"/>
      <c r="B102" s="58"/>
      <c r="C102" s="58"/>
      <c r="D102" s="58"/>
      <c r="E102" s="58"/>
      <c r="F102" s="58"/>
      <c r="G102" s="58"/>
      <c r="H102"/>
      <c r="I102"/>
    </row>
    <row r="103" spans="1:23">
      <c r="G103" s="58"/>
      <c r="H103"/>
      <c r="I103"/>
    </row>
    <row r="104" spans="1:23">
      <c r="H104"/>
      <c r="I104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honeticPr fontId="15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4"/>
  <sheetViews>
    <sheetView topLeftCell="H10" workbookViewId="0">
      <selection activeCell="H17" sqref="H17:U17"/>
    </sheetView>
  </sheetViews>
  <sheetFormatPr defaultColWidth="5.81640625" defaultRowHeight="14.5"/>
  <cols>
    <col min="1" max="1" width="12.6328125" style="15" customWidth="1"/>
    <col min="2" max="2" width="20.81640625" style="15" customWidth="1"/>
    <col min="3" max="4" width="17.1796875" style="15" customWidth="1"/>
    <col min="5" max="6" width="25.81640625" style="15" customWidth="1"/>
    <col min="7" max="7" width="26.36328125" style="15" customWidth="1"/>
    <col min="8" max="8" width="16.453125" style="2" customWidth="1"/>
    <col min="9" max="9" width="14.453125" style="2" customWidth="1"/>
    <col min="10" max="10" width="9.453125" style="2" customWidth="1"/>
    <col min="11" max="11" width="16.6328125" style="2" customWidth="1"/>
    <col min="12" max="12" width="12.453125" style="2" customWidth="1"/>
    <col min="13" max="13" width="9.54296875" style="2" customWidth="1"/>
    <col min="14" max="14" width="15.54296875" style="2" customWidth="1"/>
    <col min="15" max="246" width="8.81640625" style="2" customWidth="1"/>
    <col min="247" max="247" width="24.6328125" style="2" customWidth="1"/>
    <col min="248" max="248" width="6" style="2" bestFit="1" customWidth="1"/>
    <col min="249" max="256" width="5.81640625" style="2"/>
    <col min="257" max="257" width="12.6328125" style="2" customWidth="1"/>
    <col min="258" max="258" width="20.81640625" style="2" customWidth="1"/>
    <col min="259" max="260" width="17.1796875" style="2" customWidth="1"/>
    <col min="261" max="262" width="25.81640625" style="2" customWidth="1"/>
    <col min="263" max="263" width="26.36328125" style="2" customWidth="1"/>
    <col min="264" max="264" width="16.453125" style="2" customWidth="1"/>
    <col min="265" max="265" width="14.453125" style="2" customWidth="1"/>
    <col min="266" max="266" width="9.453125" style="2" customWidth="1"/>
    <col min="267" max="267" width="16.6328125" style="2" customWidth="1"/>
    <col min="268" max="268" width="12.453125" style="2" customWidth="1"/>
    <col min="269" max="269" width="9.54296875" style="2" customWidth="1"/>
    <col min="270" max="270" width="15.54296875" style="2" customWidth="1"/>
    <col min="271" max="502" width="8.81640625" style="2" customWidth="1"/>
    <col min="503" max="503" width="24.6328125" style="2" customWidth="1"/>
    <col min="504" max="504" width="6" style="2" bestFit="1" customWidth="1"/>
    <col min="505" max="512" width="5.81640625" style="2"/>
    <col min="513" max="513" width="12.6328125" style="2" customWidth="1"/>
    <col min="514" max="514" width="20.81640625" style="2" customWidth="1"/>
    <col min="515" max="516" width="17.1796875" style="2" customWidth="1"/>
    <col min="517" max="518" width="25.81640625" style="2" customWidth="1"/>
    <col min="519" max="519" width="26.36328125" style="2" customWidth="1"/>
    <col min="520" max="520" width="16.453125" style="2" customWidth="1"/>
    <col min="521" max="521" width="14.453125" style="2" customWidth="1"/>
    <col min="522" max="522" width="9.453125" style="2" customWidth="1"/>
    <col min="523" max="523" width="16.6328125" style="2" customWidth="1"/>
    <col min="524" max="524" width="12.453125" style="2" customWidth="1"/>
    <col min="525" max="525" width="9.54296875" style="2" customWidth="1"/>
    <col min="526" max="526" width="15.54296875" style="2" customWidth="1"/>
    <col min="527" max="758" width="8.81640625" style="2" customWidth="1"/>
    <col min="759" max="759" width="24.6328125" style="2" customWidth="1"/>
    <col min="760" max="760" width="6" style="2" bestFit="1" customWidth="1"/>
    <col min="761" max="768" width="5.81640625" style="2"/>
    <col min="769" max="769" width="12.6328125" style="2" customWidth="1"/>
    <col min="770" max="770" width="20.81640625" style="2" customWidth="1"/>
    <col min="771" max="772" width="17.1796875" style="2" customWidth="1"/>
    <col min="773" max="774" width="25.81640625" style="2" customWidth="1"/>
    <col min="775" max="775" width="26.36328125" style="2" customWidth="1"/>
    <col min="776" max="776" width="16.453125" style="2" customWidth="1"/>
    <col min="777" max="777" width="14.453125" style="2" customWidth="1"/>
    <col min="778" max="778" width="9.453125" style="2" customWidth="1"/>
    <col min="779" max="779" width="16.6328125" style="2" customWidth="1"/>
    <col min="780" max="780" width="12.453125" style="2" customWidth="1"/>
    <col min="781" max="781" width="9.54296875" style="2" customWidth="1"/>
    <col min="782" max="782" width="15.54296875" style="2" customWidth="1"/>
    <col min="783" max="1014" width="8.81640625" style="2" customWidth="1"/>
    <col min="1015" max="1015" width="24.6328125" style="2" customWidth="1"/>
    <col min="1016" max="1016" width="6" style="2" bestFit="1" customWidth="1"/>
    <col min="1017" max="1024" width="5.81640625" style="2"/>
    <col min="1025" max="1025" width="12.6328125" style="2" customWidth="1"/>
    <col min="1026" max="1026" width="20.81640625" style="2" customWidth="1"/>
    <col min="1027" max="1028" width="17.1796875" style="2" customWidth="1"/>
    <col min="1029" max="1030" width="25.81640625" style="2" customWidth="1"/>
    <col min="1031" max="1031" width="26.36328125" style="2" customWidth="1"/>
    <col min="1032" max="1032" width="16.453125" style="2" customWidth="1"/>
    <col min="1033" max="1033" width="14.453125" style="2" customWidth="1"/>
    <col min="1034" max="1034" width="9.453125" style="2" customWidth="1"/>
    <col min="1035" max="1035" width="16.6328125" style="2" customWidth="1"/>
    <col min="1036" max="1036" width="12.453125" style="2" customWidth="1"/>
    <col min="1037" max="1037" width="9.54296875" style="2" customWidth="1"/>
    <col min="1038" max="1038" width="15.54296875" style="2" customWidth="1"/>
    <col min="1039" max="1270" width="8.81640625" style="2" customWidth="1"/>
    <col min="1271" max="1271" width="24.6328125" style="2" customWidth="1"/>
    <col min="1272" max="1272" width="6" style="2" bestFit="1" customWidth="1"/>
    <col min="1273" max="1280" width="5.81640625" style="2"/>
    <col min="1281" max="1281" width="12.6328125" style="2" customWidth="1"/>
    <col min="1282" max="1282" width="20.81640625" style="2" customWidth="1"/>
    <col min="1283" max="1284" width="17.1796875" style="2" customWidth="1"/>
    <col min="1285" max="1286" width="25.81640625" style="2" customWidth="1"/>
    <col min="1287" max="1287" width="26.36328125" style="2" customWidth="1"/>
    <col min="1288" max="1288" width="16.453125" style="2" customWidth="1"/>
    <col min="1289" max="1289" width="14.453125" style="2" customWidth="1"/>
    <col min="1290" max="1290" width="9.453125" style="2" customWidth="1"/>
    <col min="1291" max="1291" width="16.6328125" style="2" customWidth="1"/>
    <col min="1292" max="1292" width="12.453125" style="2" customWidth="1"/>
    <col min="1293" max="1293" width="9.54296875" style="2" customWidth="1"/>
    <col min="1294" max="1294" width="15.54296875" style="2" customWidth="1"/>
    <col min="1295" max="1526" width="8.81640625" style="2" customWidth="1"/>
    <col min="1527" max="1527" width="24.6328125" style="2" customWidth="1"/>
    <col min="1528" max="1528" width="6" style="2" bestFit="1" customWidth="1"/>
    <col min="1529" max="1536" width="5.81640625" style="2"/>
    <col min="1537" max="1537" width="12.6328125" style="2" customWidth="1"/>
    <col min="1538" max="1538" width="20.81640625" style="2" customWidth="1"/>
    <col min="1539" max="1540" width="17.1796875" style="2" customWidth="1"/>
    <col min="1541" max="1542" width="25.81640625" style="2" customWidth="1"/>
    <col min="1543" max="1543" width="26.36328125" style="2" customWidth="1"/>
    <col min="1544" max="1544" width="16.453125" style="2" customWidth="1"/>
    <col min="1545" max="1545" width="14.453125" style="2" customWidth="1"/>
    <col min="1546" max="1546" width="9.453125" style="2" customWidth="1"/>
    <col min="1547" max="1547" width="16.6328125" style="2" customWidth="1"/>
    <col min="1548" max="1548" width="12.453125" style="2" customWidth="1"/>
    <col min="1549" max="1549" width="9.54296875" style="2" customWidth="1"/>
    <col min="1550" max="1550" width="15.54296875" style="2" customWidth="1"/>
    <col min="1551" max="1782" width="8.81640625" style="2" customWidth="1"/>
    <col min="1783" max="1783" width="24.6328125" style="2" customWidth="1"/>
    <col min="1784" max="1784" width="6" style="2" bestFit="1" customWidth="1"/>
    <col min="1785" max="1792" width="5.81640625" style="2"/>
    <col min="1793" max="1793" width="12.6328125" style="2" customWidth="1"/>
    <col min="1794" max="1794" width="20.81640625" style="2" customWidth="1"/>
    <col min="1795" max="1796" width="17.1796875" style="2" customWidth="1"/>
    <col min="1797" max="1798" width="25.81640625" style="2" customWidth="1"/>
    <col min="1799" max="1799" width="26.36328125" style="2" customWidth="1"/>
    <col min="1800" max="1800" width="16.453125" style="2" customWidth="1"/>
    <col min="1801" max="1801" width="14.453125" style="2" customWidth="1"/>
    <col min="1802" max="1802" width="9.453125" style="2" customWidth="1"/>
    <col min="1803" max="1803" width="16.6328125" style="2" customWidth="1"/>
    <col min="1804" max="1804" width="12.453125" style="2" customWidth="1"/>
    <col min="1805" max="1805" width="9.54296875" style="2" customWidth="1"/>
    <col min="1806" max="1806" width="15.54296875" style="2" customWidth="1"/>
    <col min="1807" max="2038" width="8.81640625" style="2" customWidth="1"/>
    <col min="2039" max="2039" width="24.6328125" style="2" customWidth="1"/>
    <col min="2040" max="2040" width="6" style="2" bestFit="1" customWidth="1"/>
    <col min="2041" max="2048" width="5.81640625" style="2"/>
    <col min="2049" max="2049" width="12.6328125" style="2" customWidth="1"/>
    <col min="2050" max="2050" width="20.81640625" style="2" customWidth="1"/>
    <col min="2051" max="2052" width="17.1796875" style="2" customWidth="1"/>
    <col min="2053" max="2054" width="25.81640625" style="2" customWidth="1"/>
    <col min="2055" max="2055" width="26.36328125" style="2" customWidth="1"/>
    <col min="2056" max="2056" width="16.453125" style="2" customWidth="1"/>
    <col min="2057" max="2057" width="14.453125" style="2" customWidth="1"/>
    <col min="2058" max="2058" width="9.453125" style="2" customWidth="1"/>
    <col min="2059" max="2059" width="16.6328125" style="2" customWidth="1"/>
    <col min="2060" max="2060" width="12.453125" style="2" customWidth="1"/>
    <col min="2061" max="2061" width="9.54296875" style="2" customWidth="1"/>
    <col min="2062" max="2062" width="15.54296875" style="2" customWidth="1"/>
    <col min="2063" max="2294" width="8.81640625" style="2" customWidth="1"/>
    <col min="2295" max="2295" width="24.6328125" style="2" customWidth="1"/>
    <col min="2296" max="2296" width="6" style="2" bestFit="1" customWidth="1"/>
    <col min="2297" max="2304" width="5.81640625" style="2"/>
    <col min="2305" max="2305" width="12.6328125" style="2" customWidth="1"/>
    <col min="2306" max="2306" width="20.81640625" style="2" customWidth="1"/>
    <col min="2307" max="2308" width="17.1796875" style="2" customWidth="1"/>
    <col min="2309" max="2310" width="25.81640625" style="2" customWidth="1"/>
    <col min="2311" max="2311" width="26.36328125" style="2" customWidth="1"/>
    <col min="2312" max="2312" width="16.453125" style="2" customWidth="1"/>
    <col min="2313" max="2313" width="14.453125" style="2" customWidth="1"/>
    <col min="2314" max="2314" width="9.453125" style="2" customWidth="1"/>
    <col min="2315" max="2315" width="16.6328125" style="2" customWidth="1"/>
    <col min="2316" max="2316" width="12.453125" style="2" customWidth="1"/>
    <col min="2317" max="2317" width="9.54296875" style="2" customWidth="1"/>
    <col min="2318" max="2318" width="15.54296875" style="2" customWidth="1"/>
    <col min="2319" max="2550" width="8.81640625" style="2" customWidth="1"/>
    <col min="2551" max="2551" width="24.6328125" style="2" customWidth="1"/>
    <col min="2552" max="2552" width="6" style="2" bestFit="1" customWidth="1"/>
    <col min="2553" max="2560" width="5.81640625" style="2"/>
    <col min="2561" max="2561" width="12.6328125" style="2" customWidth="1"/>
    <col min="2562" max="2562" width="20.81640625" style="2" customWidth="1"/>
    <col min="2563" max="2564" width="17.1796875" style="2" customWidth="1"/>
    <col min="2565" max="2566" width="25.81640625" style="2" customWidth="1"/>
    <col min="2567" max="2567" width="26.36328125" style="2" customWidth="1"/>
    <col min="2568" max="2568" width="16.453125" style="2" customWidth="1"/>
    <col min="2569" max="2569" width="14.453125" style="2" customWidth="1"/>
    <col min="2570" max="2570" width="9.453125" style="2" customWidth="1"/>
    <col min="2571" max="2571" width="16.6328125" style="2" customWidth="1"/>
    <col min="2572" max="2572" width="12.453125" style="2" customWidth="1"/>
    <col min="2573" max="2573" width="9.54296875" style="2" customWidth="1"/>
    <col min="2574" max="2574" width="15.54296875" style="2" customWidth="1"/>
    <col min="2575" max="2806" width="8.81640625" style="2" customWidth="1"/>
    <col min="2807" max="2807" width="24.6328125" style="2" customWidth="1"/>
    <col min="2808" max="2808" width="6" style="2" bestFit="1" customWidth="1"/>
    <col min="2809" max="2816" width="5.81640625" style="2"/>
    <col min="2817" max="2817" width="12.6328125" style="2" customWidth="1"/>
    <col min="2818" max="2818" width="20.81640625" style="2" customWidth="1"/>
    <col min="2819" max="2820" width="17.1796875" style="2" customWidth="1"/>
    <col min="2821" max="2822" width="25.81640625" style="2" customWidth="1"/>
    <col min="2823" max="2823" width="26.36328125" style="2" customWidth="1"/>
    <col min="2824" max="2824" width="16.453125" style="2" customWidth="1"/>
    <col min="2825" max="2825" width="14.453125" style="2" customWidth="1"/>
    <col min="2826" max="2826" width="9.453125" style="2" customWidth="1"/>
    <col min="2827" max="2827" width="16.6328125" style="2" customWidth="1"/>
    <col min="2828" max="2828" width="12.453125" style="2" customWidth="1"/>
    <col min="2829" max="2829" width="9.54296875" style="2" customWidth="1"/>
    <col min="2830" max="2830" width="15.54296875" style="2" customWidth="1"/>
    <col min="2831" max="3062" width="8.81640625" style="2" customWidth="1"/>
    <col min="3063" max="3063" width="24.6328125" style="2" customWidth="1"/>
    <col min="3064" max="3064" width="6" style="2" bestFit="1" customWidth="1"/>
    <col min="3065" max="3072" width="5.81640625" style="2"/>
    <col min="3073" max="3073" width="12.6328125" style="2" customWidth="1"/>
    <col min="3074" max="3074" width="20.81640625" style="2" customWidth="1"/>
    <col min="3075" max="3076" width="17.1796875" style="2" customWidth="1"/>
    <col min="3077" max="3078" width="25.81640625" style="2" customWidth="1"/>
    <col min="3079" max="3079" width="26.36328125" style="2" customWidth="1"/>
    <col min="3080" max="3080" width="16.453125" style="2" customWidth="1"/>
    <col min="3081" max="3081" width="14.453125" style="2" customWidth="1"/>
    <col min="3082" max="3082" width="9.453125" style="2" customWidth="1"/>
    <col min="3083" max="3083" width="16.6328125" style="2" customWidth="1"/>
    <col min="3084" max="3084" width="12.453125" style="2" customWidth="1"/>
    <col min="3085" max="3085" width="9.54296875" style="2" customWidth="1"/>
    <col min="3086" max="3086" width="15.54296875" style="2" customWidth="1"/>
    <col min="3087" max="3318" width="8.81640625" style="2" customWidth="1"/>
    <col min="3319" max="3319" width="24.6328125" style="2" customWidth="1"/>
    <col min="3320" max="3320" width="6" style="2" bestFit="1" customWidth="1"/>
    <col min="3321" max="3328" width="5.81640625" style="2"/>
    <col min="3329" max="3329" width="12.6328125" style="2" customWidth="1"/>
    <col min="3330" max="3330" width="20.81640625" style="2" customWidth="1"/>
    <col min="3331" max="3332" width="17.1796875" style="2" customWidth="1"/>
    <col min="3333" max="3334" width="25.81640625" style="2" customWidth="1"/>
    <col min="3335" max="3335" width="26.36328125" style="2" customWidth="1"/>
    <col min="3336" max="3336" width="16.453125" style="2" customWidth="1"/>
    <col min="3337" max="3337" width="14.453125" style="2" customWidth="1"/>
    <col min="3338" max="3338" width="9.453125" style="2" customWidth="1"/>
    <col min="3339" max="3339" width="16.6328125" style="2" customWidth="1"/>
    <col min="3340" max="3340" width="12.453125" style="2" customWidth="1"/>
    <col min="3341" max="3341" width="9.54296875" style="2" customWidth="1"/>
    <col min="3342" max="3342" width="15.54296875" style="2" customWidth="1"/>
    <col min="3343" max="3574" width="8.81640625" style="2" customWidth="1"/>
    <col min="3575" max="3575" width="24.6328125" style="2" customWidth="1"/>
    <col min="3576" max="3576" width="6" style="2" bestFit="1" customWidth="1"/>
    <col min="3577" max="3584" width="5.81640625" style="2"/>
    <col min="3585" max="3585" width="12.6328125" style="2" customWidth="1"/>
    <col min="3586" max="3586" width="20.81640625" style="2" customWidth="1"/>
    <col min="3587" max="3588" width="17.1796875" style="2" customWidth="1"/>
    <col min="3589" max="3590" width="25.81640625" style="2" customWidth="1"/>
    <col min="3591" max="3591" width="26.36328125" style="2" customWidth="1"/>
    <col min="3592" max="3592" width="16.453125" style="2" customWidth="1"/>
    <col min="3593" max="3593" width="14.453125" style="2" customWidth="1"/>
    <col min="3594" max="3594" width="9.453125" style="2" customWidth="1"/>
    <col min="3595" max="3595" width="16.6328125" style="2" customWidth="1"/>
    <col min="3596" max="3596" width="12.453125" style="2" customWidth="1"/>
    <col min="3597" max="3597" width="9.54296875" style="2" customWidth="1"/>
    <col min="3598" max="3598" width="15.54296875" style="2" customWidth="1"/>
    <col min="3599" max="3830" width="8.81640625" style="2" customWidth="1"/>
    <col min="3831" max="3831" width="24.6328125" style="2" customWidth="1"/>
    <col min="3832" max="3832" width="6" style="2" bestFit="1" customWidth="1"/>
    <col min="3833" max="3840" width="5.81640625" style="2"/>
    <col min="3841" max="3841" width="12.6328125" style="2" customWidth="1"/>
    <col min="3842" max="3842" width="20.81640625" style="2" customWidth="1"/>
    <col min="3843" max="3844" width="17.1796875" style="2" customWidth="1"/>
    <col min="3845" max="3846" width="25.81640625" style="2" customWidth="1"/>
    <col min="3847" max="3847" width="26.36328125" style="2" customWidth="1"/>
    <col min="3848" max="3848" width="16.453125" style="2" customWidth="1"/>
    <col min="3849" max="3849" width="14.453125" style="2" customWidth="1"/>
    <col min="3850" max="3850" width="9.453125" style="2" customWidth="1"/>
    <col min="3851" max="3851" width="16.6328125" style="2" customWidth="1"/>
    <col min="3852" max="3852" width="12.453125" style="2" customWidth="1"/>
    <col min="3853" max="3853" width="9.54296875" style="2" customWidth="1"/>
    <col min="3854" max="3854" width="15.54296875" style="2" customWidth="1"/>
    <col min="3855" max="4086" width="8.81640625" style="2" customWidth="1"/>
    <col min="4087" max="4087" width="24.6328125" style="2" customWidth="1"/>
    <col min="4088" max="4088" width="6" style="2" bestFit="1" customWidth="1"/>
    <col min="4089" max="4096" width="5.81640625" style="2"/>
    <col min="4097" max="4097" width="12.6328125" style="2" customWidth="1"/>
    <col min="4098" max="4098" width="20.81640625" style="2" customWidth="1"/>
    <col min="4099" max="4100" width="17.1796875" style="2" customWidth="1"/>
    <col min="4101" max="4102" width="25.81640625" style="2" customWidth="1"/>
    <col min="4103" max="4103" width="26.36328125" style="2" customWidth="1"/>
    <col min="4104" max="4104" width="16.453125" style="2" customWidth="1"/>
    <col min="4105" max="4105" width="14.453125" style="2" customWidth="1"/>
    <col min="4106" max="4106" width="9.453125" style="2" customWidth="1"/>
    <col min="4107" max="4107" width="16.6328125" style="2" customWidth="1"/>
    <col min="4108" max="4108" width="12.453125" style="2" customWidth="1"/>
    <col min="4109" max="4109" width="9.54296875" style="2" customWidth="1"/>
    <col min="4110" max="4110" width="15.54296875" style="2" customWidth="1"/>
    <col min="4111" max="4342" width="8.81640625" style="2" customWidth="1"/>
    <col min="4343" max="4343" width="24.6328125" style="2" customWidth="1"/>
    <col min="4344" max="4344" width="6" style="2" bestFit="1" customWidth="1"/>
    <col min="4345" max="4352" width="5.81640625" style="2"/>
    <col min="4353" max="4353" width="12.6328125" style="2" customWidth="1"/>
    <col min="4354" max="4354" width="20.81640625" style="2" customWidth="1"/>
    <col min="4355" max="4356" width="17.1796875" style="2" customWidth="1"/>
    <col min="4357" max="4358" width="25.81640625" style="2" customWidth="1"/>
    <col min="4359" max="4359" width="26.36328125" style="2" customWidth="1"/>
    <col min="4360" max="4360" width="16.453125" style="2" customWidth="1"/>
    <col min="4361" max="4361" width="14.453125" style="2" customWidth="1"/>
    <col min="4362" max="4362" width="9.453125" style="2" customWidth="1"/>
    <col min="4363" max="4363" width="16.6328125" style="2" customWidth="1"/>
    <col min="4364" max="4364" width="12.453125" style="2" customWidth="1"/>
    <col min="4365" max="4365" width="9.54296875" style="2" customWidth="1"/>
    <col min="4366" max="4366" width="15.54296875" style="2" customWidth="1"/>
    <col min="4367" max="4598" width="8.81640625" style="2" customWidth="1"/>
    <col min="4599" max="4599" width="24.6328125" style="2" customWidth="1"/>
    <col min="4600" max="4600" width="6" style="2" bestFit="1" customWidth="1"/>
    <col min="4601" max="4608" width="5.81640625" style="2"/>
    <col min="4609" max="4609" width="12.6328125" style="2" customWidth="1"/>
    <col min="4610" max="4610" width="20.81640625" style="2" customWidth="1"/>
    <col min="4611" max="4612" width="17.1796875" style="2" customWidth="1"/>
    <col min="4613" max="4614" width="25.81640625" style="2" customWidth="1"/>
    <col min="4615" max="4615" width="26.36328125" style="2" customWidth="1"/>
    <col min="4616" max="4616" width="16.453125" style="2" customWidth="1"/>
    <col min="4617" max="4617" width="14.453125" style="2" customWidth="1"/>
    <col min="4618" max="4618" width="9.453125" style="2" customWidth="1"/>
    <col min="4619" max="4619" width="16.6328125" style="2" customWidth="1"/>
    <col min="4620" max="4620" width="12.453125" style="2" customWidth="1"/>
    <col min="4621" max="4621" width="9.54296875" style="2" customWidth="1"/>
    <col min="4622" max="4622" width="15.54296875" style="2" customWidth="1"/>
    <col min="4623" max="4854" width="8.81640625" style="2" customWidth="1"/>
    <col min="4855" max="4855" width="24.6328125" style="2" customWidth="1"/>
    <col min="4856" max="4856" width="6" style="2" bestFit="1" customWidth="1"/>
    <col min="4857" max="4864" width="5.81640625" style="2"/>
    <col min="4865" max="4865" width="12.6328125" style="2" customWidth="1"/>
    <col min="4866" max="4866" width="20.81640625" style="2" customWidth="1"/>
    <col min="4867" max="4868" width="17.1796875" style="2" customWidth="1"/>
    <col min="4869" max="4870" width="25.81640625" style="2" customWidth="1"/>
    <col min="4871" max="4871" width="26.36328125" style="2" customWidth="1"/>
    <col min="4872" max="4872" width="16.453125" style="2" customWidth="1"/>
    <col min="4873" max="4873" width="14.453125" style="2" customWidth="1"/>
    <col min="4874" max="4874" width="9.453125" style="2" customWidth="1"/>
    <col min="4875" max="4875" width="16.6328125" style="2" customWidth="1"/>
    <col min="4876" max="4876" width="12.453125" style="2" customWidth="1"/>
    <col min="4877" max="4877" width="9.54296875" style="2" customWidth="1"/>
    <col min="4878" max="4878" width="15.54296875" style="2" customWidth="1"/>
    <col min="4879" max="5110" width="8.81640625" style="2" customWidth="1"/>
    <col min="5111" max="5111" width="24.6328125" style="2" customWidth="1"/>
    <col min="5112" max="5112" width="6" style="2" bestFit="1" customWidth="1"/>
    <col min="5113" max="5120" width="5.81640625" style="2"/>
    <col min="5121" max="5121" width="12.6328125" style="2" customWidth="1"/>
    <col min="5122" max="5122" width="20.81640625" style="2" customWidth="1"/>
    <col min="5123" max="5124" width="17.1796875" style="2" customWidth="1"/>
    <col min="5125" max="5126" width="25.81640625" style="2" customWidth="1"/>
    <col min="5127" max="5127" width="26.36328125" style="2" customWidth="1"/>
    <col min="5128" max="5128" width="16.453125" style="2" customWidth="1"/>
    <col min="5129" max="5129" width="14.453125" style="2" customWidth="1"/>
    <col min="5130" max="5130" width="9.453125" style="2" customWidth="1"/>
    <col min="5131" max="5131" width="16.6328125" style="2" customWidth="1"/>
    <col min="5132" max="5132" width="12.453125" style="2" customWidth="1"/>
    <col min="5133" max="5133" width="9.54296875" style="2" customWidth="1"/>
    <col min="5134" max="5134" width="15.54296875" style="2" customWidth="1"/>
    <col min="5135" max="5366" width="8.81640625" style="2" customWidth="1"/>
    <col min="5367" max="5367" width="24.6328125" style="2" customWidth="1"/>
    <col min="5368" max="5368" width="6" style="2" bestFit="1" customWidth="1"/>
    <col min="5369" max="5376" width="5.81640625" style="2"/>
    <col min="5377" max="5377" width="12.6328125" style="2" customWidth="1"/>
    <col min="5378" max="5378" width="20.81640625" style="2" customWidth="1"/>
    <col min="5379" max="5380" width="17.1796875" style="2" customWidth="1"/>
    <col min="5381" max="5382" width="25.81640625" style="2" customWidth="1"/>
    <col min="5383" max="5383" width="26.36328125" style="2" customWidth="1"/>
    <col min="5384" max="5384" width="16.453125" style="2" customWidth="1"/>
    <col min="5385" max="5385" width="14.453125" style="2" customWidth="1"/>
    <col min="5386" max="5386" width="9.453125" style="2" customWidth="1"/>
    <col min="5387" max="5387" width="16.6328125" style="2" customWidth="1"/>
    <col min="5388" max="5388" width="12.453125" style="2" customWidth="1"/>
    <col min="5389" max="5389" width="9.54296875" style="2" customWidth="1"/>
    <col min="5390" max="5390" width="15.54296875" style="2" customWidth="1"/>
    <col min="5391" max="5622" width="8.81640625" style="2" customWidth="1"/>
    <col min="5623" max="5623" width="24.6328125" style="2" customWidth="1"/>
    <col min="5624" max="5624" width="6" style="2" bestFit="1" customWidth="1"/>
    <col min="5625" max="5632" width="5.81640625" style="2"/>
    <col min="5633" max="5633" width="12.6328125" style="2" customWidth="1"/>
    <col min="5634" max="5634" width="20.81640625" style="2" customWidth="1"/>
    <col min="5635" max="5636" width="17.1796875" style="2" customWidth="1"/>
    <col min="5637" max="5638" width="25.81640625" style="2" customWidth="1"/>
    <col min="5639" max="5639" width="26.36328125" style="2" customWidth="1"/>
    <col min="5640" max="5640" width="16.453125" style="2" customWidth="1"/>
    <col min="5641" max="5641" width="14.453125" style="2" customWidth="1"/>
    <col min="5642" max="5642" width="9.453125" style="2" customWidth="1"/>
    <col min="5643" max="5643" width="16.6328125" style="2" customWidth="1"/>
    <col min="5644" max="5644" width="12.453125" style="2" customWidth="1"/>
    <col min="5645" max="5645" width="9.54296875" style="2" customWidth="1"/>
    <col min="5646" max="5646" width="15.54296875" style="2" customWidth="1"/>
    <col min="5647" max="5878" width="8.81640625" style="2" customWidth="1"/>
    <col min="5879" max="5879" width="24.6328125" style="2" customWidth="1"/>
    <col min="5880" max="5880" width="6" style="2" bestFit="1" customWidth="1"/>
    <col min="5881" max="5888" width="5.81640625" style="2"/>
    <col min="5889" max="5889" width="12.6328125" style="2" customWidth="1"/>
    <col min="5890" max="5890" width="20.81640625" style="2" customWidth="1"/>
    <col min="5891" max="5892" width="17.1796875" style="2" customWidth="1"/>
    <col min="5893" max="5894" width="25.81640625" style="2" customWidth="1"/>
    <col min="5895" max="5895" width="26.36328125" style="2" customWidth="1"/>
    <col min="5896" max="5896" width="16.453125" style="2" customWidth="1"/>
    <col min="5897" max="5897" width="14.453125" style="2" customWidth="1"/>
    <col min="5898" max="5898" width="9.453125" style="2" customWidth="1"/>
    <col min="5899" max="5899" width="16.6328125" style="2" customWidth="1"/>
    <col min="5900" max="5900" width="12.453125" style="2" customWidth="1"/>
    <col min="5901" max="5901" width="9.54296875" style="2" customWidth="1"/>
    <col min="5902" max="5902" width="15.54296875" style="2" customWidth="1"/>
    <col min="5903" max="6134" width="8.81640625" style="2" customWidth="1"/>
    <col min="6135" max="6135" width="24.6328125" style="2" customWidth="1"/>
    <col min="6136" max="6136" width="6" style="2" bestFit="1" customWidth="1"/>
    <col min="6137" max="6144" width="5.81640625" style="2"/>
    <col min="6145" max="6145" width="12.6328125" style="2" customWidth="1"/>
    <col min="6146" max="6146" width="20.81640625" style="2" customWidth="1"/>
    <col min="6147" max="6148" width="17.1796875" style="2" customWidth="1"/>
    <col min="6149" max="6150" width="25.81640625" style="2" customWidth="1"/>
    <col min="6151" max="6151" width="26.36328125" style="2" customWidth="1"/>
    <col min="6152" max="6152" width="16.453125" style="2" customWidth="1"/>
    <col min="6153" max="6153" width="14.453125" style="2" customWidth="1"/>
    <col min="6154" max="6154" width="9.453125" style="2" customWidth="1"/>
    <col min="6155" max="6155" width="16.6328125" style="2" customWidth="1"/>
    <col min="6156" max="6156" width="12.453125" style="2" customWidth="1"/>
    <col min="6157" max="6157" width="9.54296875" style="2" customWidth="1"/>
    <col min="6158" max="6158" width="15.54296875" style="2" customWidth="1"/>
    <col min="6159" max="6390" width="8.81640625" style="2" customWidth="1"/>
    <col min="6391" max="6391" width="24.6328125" style="2" customWidth="1"/>
    <col min="6392" max="6392" width="6" style="2" bestFit="1" customWidth="1"/>
    <col min="6393" max="6400" width="5.81640625" style="2"/>
    <col min="6401" max="6401" width="12.6328125" style="2" customWidth="1"/>
    <col min="6402" max="6402" width="20.81640625" style="2" customWidth="1"/>
    <col min="6403" max="6404" width="17.1796875" style="2" customWidth="1"/>
    <col min="6405" max="6406" width="25.81640625" style="2" customWidth="1"/>
    <col min="6407" max="6407" width="26.36328125" style="2" customWidth="1"/>
    <col min="6408" max="6408" width="16.453125" style="2" customWidth="1"/>
    <col min="6409" max="6409" width="14.453125" style="2" customWidth="1"/>
    <col min="6410" max="6410" width="9.453125" style="2" customWidth="1"/>
    <col min="6411" max="6411" width="16.6328125" style="2" customWidth="1"/>
    <col min="6412" max="6412" width="12.453125" style="2" customWidth="1"/>
    <col min="6413" max="6413" width="9.54296875" style="2" customWidth="1"/>
    <col min="6414" max="6414" width="15.54296875" style="2" customWidth="1"/>
    <col min="6415" max="6646" width="8.81640625" style="2" customWidth="1"/>
    <col min="6647" max="6647" width="24.6328125" style="2" customWidth="1"/>
    <col min="6648" max="6648" width="6" style="2" bestFit="1" customWidth="1"/>
    <col min="6649" max="6656" width="5.81640625" style="2"/>
    <col min="6657" max="6657" width="12.6328125" style="2" customWidth="1"/>
    <col min="6658" max="6658" width="20.81640625" style="2" customWidth="1"/>
    <col min="6659" max="6660" width="17.1796875" style="2" customWidth="1"/>
    <col min="6661" max="6662" width="25.81640625" style="2" customWidth="1"/>
    <col min="6663" max="6663" width="26.36328125" style="2" customWidth="1"/>
    <col min="6664" max="6664" width="16.453125" style="2" customWidth="1"/>
    <col min="6665" max="6665" width="14.453125" style="2" customWidth="1"/>
    <col min="6666" max="6666" width="9.453125" style="2" customWidth="1"/>
    <col min="6667" max="6667" width="16.6328125" style="2" customWidth="1"/>
    <col min="6668" max="6668" width="12.453125" style="2" customWidth="1"/>
    <col min="6669" max="6669" width="9.54296875" style="2" customWidth="1"/>
    <col min="6670" max="6670" width="15.54296875" style="2" customWidth="1"/>
    <col min="6671" max="6902" width="8.81640625" style="2" customWidth="1"/>
    <col min="6903" max="6903" width="24.6328125" style="2" customWidth="1"/>
    <col min="6904" max="6904" width="6" style="2" bestFit="1" customWidth="1"/>
    <col min="6905" max="6912" width="5.81640625" style="2"/>
    <col min="6913" max="6913" width="12.6328125" style="2" customWidth="1"/>
    <col min="6914" max="6914" width="20.81640625" style="2" customWidth="1"/>
    <col min="6915" max="6916" width="17.1796875" style="2" customWidth="1"/>
    <col min="6917" max="6918" width="25.81640625" style="2" customWidth="1"/>
    <col min="6919" max="6919" width="26.36328125" style="2" customWidth="1"/>
    <col min="6920" max="6920" width="16.453125" style="2" customWidth="1"/>
    <col min="6921" max="6921" width="14.453125" style="2" customWidth="1"/>
    <col min="6922" max="6922" width="9.453125" style="2" customWidth="1"/>
    <col min="6923" max="6923" width="16.6328125" style="2" customWidth="1"/>
    <col min="6924" max="6924" width="12.453125" style="2" customWidth="1"/>
    <col min="6925" max="6925" width="9.54296875" style="2" customWidth="1"/>
    <col min="6926" max="6926" width="15.54296875" style="2" customWidth="1"/>
    <col min="6927" max="7158" width="8.81640625" style="2" customWidth="1"/>
    <col min="7159" max="7159" width="24.6328125" style="2" customWidth="1"/>
    <col min="7160" max="7160" width="6" style="2" bestFit="1" customWidth="1"/>
    <col min="7161" max="7168" width="5.81640625" style="2"/>
    <col min="7169" max="7169" width="12.6328125" style="2" customWidth="1"/>
    <col min="7170" max="7170" width="20.81640625" style="2" customWidth="1"/>
    <col min="7171" max="7172" width="17.1796875" style="2" customWidth="1"/>
    <col min="7173" max="7174" width="25.81640625" style="2" customWidth="1"/>
    <col min="7175" max="7175" width="26.36328125" style="2" customWidth="1"/>
    <col min="7176" max="7176" width="16.453125" style="2" customWidth="1"/>
    <col min="7177" max="7177" width="14.453125" style="2" customWidth="1"/>
    <col min="7178" max="7178" width="9.453125" style="2" customWidth="1"/>
    <col min="7179" max="7179" width="16.6328125" style="2" customWidth="1"/>
    <col min="7180" max="7180" width="12.453125" style="2" customWidth="1"/>
    <col min="7181" max="7181" width="9.54296875" style="2" customWidth="1"/>
    <col min="7182" max="7182" width="15.54296875" style="2" customWidth="1"/>
    <col min="7183" max="7414" width="8.81640625" style="2" customWidth="1"/>
    <col min="7415" max="7415" width="24.6328125" style="2" customWidth="1"/>
    <col min="7416" max="7416" width="6" style="2" bestFit="1" customWidth="1"/>
    <col min="7417" max="7424" width="5.81640625" style="2"/>
    <col min="7425" max="7425" width="12.6328125" style="2" customWidth="1"/>
    <col min="7426" max="7426" width="20.81640625" style="2" customWidth="1"/>
    <col min="7427" max="7428" width="17.1796875" style="2" customWidth="1"/>
    <col min="7429" max="7430" width="25.81640625" style="2" customWidth="1"/>
    <col min="7431" max="7431" width="26.36328125" style="2" customWidth="1"/>
    <col min="7432" max="7432" width="16.453125" style="2" customWidth="1"/>
    <col min="7433" max="7433" width="14.453125" style="2" customWidth="1"/>
    <col min="7434" max="7434" width="9.453125" style="2" customWidth="1"/>
    <col min="7435" max="7435" width="16.6328125" style="2" customWidth="1"/>
    <col min="7436" max="7436" width="12.453125" style="2" customWidth="1"/>
    <col min="7437" max="7437" width="9.54296875" style="2" customWidth="1"/>
    <col min="7438" max="7438" width="15.54296875" style="2" customWidth="1"/>
    <col min="7439" max="7670" width="8.81640625" style="2" customWidth="1"/>
    <col min="7671" max="7671" width="24.6328125" style="2" customWidth="1"/>
    <col min="7672" max="7672" width="6" style="2" bestFit="1" customWidth="1"/>
    <col min="7673" max="7680" width="5.81640625" style="2"/>
    <col min="7681" max="7681" width="12.6328125" style="2" customWidth="1"/>
    <col min="7682" max="7682" width="20.81640625" style="2" customWidth="1"/>
    <col min="7683" max="7684" width="17.1796875" style="2" customWidth="1"/>
    <col min="7685" max="7686" width="25.81640625" style="2" customWidth="1"/>
    <col min="7687" max="7687" width="26.36328125" style="2" customWidth="1"/>
    <col min="7688" max="7688" width="16.453125" style="2" customWidth="1"/>
    <col min="7689" max="7689" width="14.453125" style="2" customWidth="1"/>
    <col min="7690" max="7690" width="9.453125" style="2" customWidth="1"/>
    <col min="7691" max="7691" width="16.6328125" style="2" customWidth="1"/>
    <col min="7692" max="7692" width="12.453125" style="2" customWidth="1"/>
    <col min="7693" max="7693" width="9.54296875" style="2" customWidth="1"/>
    <col min="7694" max="7694" width="15.54296875" style="2" customWidth="1"/>
    <col min="7695" max="7926" width="8.81640625" style="2" customWidth="1"/>
    <col min="7927" max="7927" width="24.6328125" style="2" customWidth="1"/>
    <col min="7928" max="7928" width="6" style="2" bestFit="1" customWidth="1"/>
    <col min="7929" max="7936" width="5.81640625" style="2"/>
    <col min="7937" max="7937" width="12.6328125" style="2" customWidth="1"/>
    <col min="7938" max="7938" width="20.81640625" style="2" customWidth="1"/>
    <col min="7939" max="7940" width="17.1796875" style="2" customWidth="1"/>
    <col min="7941" max="7942" width="25.81640625" style="2" customWidth="1"/>
    <col min="7943" max="7943" width="26.36328125" style="2" customWidth="1"/>
    <col min="7944" max="7944" width="16.453125" style="2" customWidth="1"/>
    <col min="7945" max="7945" width="14.453125" style="2" customWidth="1"/>
    <col min="7946" max="7946" width="9.453125" style="2" customWidth="1"/>
    <col min="7947" max="7947" width="16.6328125" style="2" customWidth="1"/>
    <col min="7948" max="7948" width="12.453125" style="2" customWidth="1"/>
    <col min="7949" max="7949" width="9.54296875" style="2" customWidth="1"/>
    <col min="7950" max="7950" width="15.54296875" style="2" customWidth="1"/>
    <col min="7951" max="8182" width="8.81640625" style="2" customWidth="1"/>
    <col min="8183" max="8183" width="24.6328125" style="2" customWidth="1"/>
    <col min="8184" max="8184" width="6" style="2" bestFit="1" customWidth="1"/>
    <col min="8185" max="8192" width="5.81640625" style="2"/>
    <col min="8193" max="8193" width="12.6328125" style="2" customWidth="1"/>
    <col min="8194" max="8194" width="20.81640625" style="2" customWidth="1"/>
    <col min="8195" max="8196" width="17.1796875" style="2" customWidth="1"/>
    <col min="8197" max="8198" width="25.81640625" style="2" customWidth="1"/>
    <col min="8199" max="8199" width="26.36328125" style="2" customWidth="1"/>
    <col min="8200" max="8200" width="16.453125" style="2" customWidth="1"/>
    <col min="8201" max="8201" width="14.453125" style="2" customWidth="1"/>
    <col min="8202" max="8202" width="9.453125" style="2" customWidth="1"/>
    <col min="8203" max="8203" width="16.6328125" style="2" customWidth="1"/>
    <col min="8204" max="8204" width="12.453125" style="2" customWidth="1"/>
    <col min="8205" max="8205" width="9.54296875" style="2" customWidth="1"/>
    <col min="8206" max="8206" width="15.54296875" style="2" customWidth="1"/>
    <col min="8207" max="8438" width="8.81640625" style="2" customWidth="1"/>
    <col min="8439" max="8439" width="24.6328125" style="2" customWidth="1"/>
    <col min="8440" max="8440" width="6" style="2" bestFit="1" customWidth="1"/>
    <col min="8441" max="8448" width="5.81640625" style="2"/>
    <col min="8449" max="8449" width="12.6328125" style="2" customWidth="1"/>
    <col min="8450" max="8450" width="20.81640625" style="2" customWidth="1"/>
    <col min="8451" max="8452" width="17.1796875" style="2" customWidth="1"/>
    <col min="8453" max="8454" width="25.81640625" style="2" customWidth="1"/>
    <col min="8455" max="8455" width="26.36328125" style="2" customWidth="1"/>
    <col min="8456" max="8456" width="16.453125" style="2" customWidth="1"/>
    <col min="8457" max="8457" width="14.453125" style="2" customWidth="1"/>
    <col min="8458" max="8458" width="9.453125" style="2" customWidth="1"/>
    <col min="8459" max="8459" width="16.6328125" style="2" customWidth="1"/>
    <col min="8460" max="8460" width="12.453125" style="2" customWidth="1"/>
    <col min="8461" max="8461" width="9.54296875" style="2" customWidth="1"/>
    <col min="8462" max="8462" width="15.54296875" style="2" customWidth="1"/>
    <col min="8463" max="8694" width="8.81640625" style="2" customWidth="1"/>
    <col min="8695" max="8695" width="24.6328125" style="2" customWidth="1"/>
    <col min="8696" max="8696" width="6" style="2" bestFit="1" customWidth="1"/>
    <col min="8697" max="8704" width="5.81640625" style="2"/>
    <col min="8705" max="8705" width="12.6328125" style="2" customWidth="1"/>
    <col min="8706" max="8706" width="20.81640625" style="2" customWidth="1"/>
    <col min="8707" max="8708" width="17.1796875" style="2" customWidth="1"/>
    <col min="8709" max="8710" width="25.81640625" style="2" customWidth="1"/>
    <col min="8711" max="8711" width="26.36328125" style="2" customWidth="1"/>
    <col min="8712" max="8712" width="16.453125" style="2" customWidth="1"/>
    <col min="8713" max="8713" width="14.453125" style="2" customWidth="1"/>
    <col min="8714" max="8714" width="9.453125" style="2" customWidth="1"/>
    <col min="8715" max="8715" width="16.6328125" style="2" customWidth="1"/>
    <col min="8716" max="8716" width="12.453125" style="2" customWidth="1"/>
    <col min="8717" max="8717" width="9.54296875" style="2" customWidth="1"/>
    <col min="8718" max="8718" width="15.54296875" style="2" customWidth="1"/>
    <col min="8719" max="8950" width="8.81640625" style="2" customWidth="1"/>
    <col min="8951" max="8951" width="24.6328125" style="2" customWidth="1"/>
    <col min="8952" max="8952" width="6" style="2" bestFit="1" customWidth="1"/>
    <col min="8953" max="8960" width="5.81640625" style="2"/>
    <col min="8961" max="8961" width="12.6328125" style="2" customWidth="1"/>
    <col min="8962" max="8962" width="20.81640625" style="2" customWidth="1"/>
    <col min="8963" max="8964" width="17.1796875" style="2" customWidth="1"/>
    <col min="8965" max="8966" width="25.81640625" style="2" customWidth="1"/>
    <col min="8967" max="8967" width="26.36328125" style="2" customWidth="1"/>
    <col min="8968" max="8968" width="16.453125" style="2" customWidth="1"/>
    <col min="8969" max="8969" width="14.453125" style="2" customWidth="1"/>
    <col min="8970" max="8970" width="9.453125" style="2" customWidth="1"/>
    <col min="8971" max="8971" width="16.6328125" style="2" customWidth="1"/>
    <col min="8972" max="8972" width="12.453125" style="2" customWidth="1"/>
    <col min="8973" max="8973" width="9.54296875" style="2" customWidth="1"/>
    <col min="8974" max="8974" width="15.54296875" style="2" customWidth="1"/>
    <col min="8975" max="9206" width="8.81640625" style="2" customWidth="1"/>
    <col min="9207" max="9207" width="24.6328125" style="2" customWidth="1"/>
    <col min="9208" max="9208" width="6" style="2" bestFit="1" customWidth="1"/>
    <col min="9209" max="9216" width="5.81640625" style="2"/>
    <col min="9217" max="9217" width="12.6328125" style="2" customWidth="1"/>
    <col min="9218" max="9218" width="20.81640625" style="2" customWidth="1"/>
    <col min="9219" max="9220" width="17.1796875" style="2" customWidth="1"/>
    <col min="9221" max="9222" width="25.81640625" style="2" customWidth="1"/>
    <col min="9223" max="9223" width="26.36328125" style="2" customWidth="1"/>
    <col min="9224" max="9224" width="16.453125" style="2" customWidth="1"/>
    <col min="9225" max="9225" width="14.453125" style="2" customWidth="1"/>
    <col min="9226" max="9226" width="9.453125" style="2" customWidth="1"/>
    <col min="9227" max="9227" width="16.6328125" style="2" customWidth="1"/>
    <col min="9228" max="9228" width="12.453125" style="2" customWidth="1"/>
    <col min="9229" max="9229" width="9.54296875" style="2" customWidth="1"/>
    <col min="9230" max="9230" width="15.54296875" style="2" customWidth="1"/>
    <col min="9231" max="9462" width="8.81640625" style="2" customWidth="1"/>
    <col min="9463" max="9463" width="24.6328125" style="2" customWidth="1"/>
    <col min="9464" max="9464" width="6" style="2" bestFit="1" customWidth="1"/>
    <col min="9465" max="9472" width="5.81640625" style="2"/>
    <col min="9473" max="9473" width="12.6328125" style="2" customWidth="1"/>
    <col min="9474" max="9474" width="20.81640625" style="2" customWidth="1"/>
    <col min="9475" max="9476" width="17.1796875" style="2" customWidth="1"/>
    <col min="9477" max="9478" width="25.81640625" style="2" customWidth="1"/>
    <col min="9479" max="9479" width="26.36328125" style="2" customWidth="1"/>
    <col min="9480" max="9480" width="16.453125" style="2" customWidth="1"/>
    <col min="9481" max="9481" width="14.453125" style="2" customWidth="1"/>
    <col min="9482" max="9482" width="9.453125" style="2" customWidth="1"/>
    <col min="9483" max="9483" width="16.6328125" style="2" customWidth="1"/>
    <col min="9484" max="9484" width="12.453125" style="2" customWidth="1"/>
    <col min="9485" max="9485" width="9.54296875" style="2" customWidth="1"/>
    <col min="9486" max="9486" width="15.54296875" style="2" customWidth="1"/>
    <col min="9487" max="9718" width="8.81640625" style="2" customWidth="1"/>
    <col min="9719" max="9719" width="24.6328125" style="2" customWidth="1"/>
    <col min="9720" max="9720" width="6" style="2" bestFit="1" customWidth="1"/>
    <col min="9721" max="9728" width="5.81640625" style="2"/>
    <col min="9729" max="9729" width="12.6328125" style="2" customWidth="1"/>
    <col min="9730" max="9730" width="20.81640625" style="2" customWidth="1"/>
    <col min="9731" max="9732" width="17.1796875" style="2" customWidth="1"/>
    <col min="9733" max="9734" width="25.81640625" style="2" customWidth="1"/>
    <col min="9735" max="9735" width="26.36328125" style="2" customWidth="1"/>
    <col min="9736" max="9736" width="16.453125" style="2" customWidth="1"/>
    <col min="9737" max="9737" width="14.453125" style="2" customWidth="1"/>
    <col min="9738" max="9738" width="9.453125" style="2" customWidth="1"/>
    <col min="9739" max="9739" width="16.6328125" style="2" customWidth="1"/>
    <col min="9740" max="9740" width="12.453125" style="2" customWidth="1"/>
    <col min="9741" max="9741" width="9.54296875" style="2" customWidth="1"/>
    <col min="9742" max="9742" width="15.54296875" style="2" customWidth="1"/>
    <col min="9743" max="9974" width="8.81640625" style="2" customWidth="1"/>
    <col min="9975" max="9975" width="24.6328125" style="2" customWidth="1"/>
    <col min="9976" max="9976" width="6" style="2" bestFit="1" customWidth="1"/>
    <col min="9977" max="9984" width="5.81640625" style="2"/>
    <col min="9985" max="9985" width="12.6328125" style="2" customWidth="1"/>
    <col min="9986" max="9986" width="20.81640625" style="2" customWidth="1"/>
    <col min="9987" max="9988" width="17.1796875" style="2" customWidth="1"/>
    <col min="9989" max="9990" width="25.81640625" style="2" customWidth="1"/>
    <col min="9991" max="9991" width="26.36328125" style="2" customWidth="1"/>
    <col min="9992" max="9992" width="16.453125" style="2" customWidth="1"/>
    <col min="9993" max="9993" width="14.453125" style="2" customWidth="1"/>
    <col min="9994" max="9994" width="9.453125" style="2" customWidth="1"/>
    <col min="9995" max="9995" width="16.6328125" style="2" customWidth="1"/>
    <col min="9996" max="9996" width="12.453125" style="2" customWidth="1"/>
    <col min="9997" max="9997" width="9.54296875" style="2" customWidth="1"/>
    <col min="9998" max="9998" width="15.54296875" style="2" customWidth="1"/>
    <col min="9999" max="10230" width="8.81640625" style="2" customWidth="1"/>
    <col min="10231" max="10231" width="24.6328125" style="2" customWidth="1"/>
    <col min="10232" max="10232" width="6" style="2" bestFit="1" customWidth="1"/>
    <col min="10233" max="10240" width="5.81640625" style="2"/>
    <col min="10241" max="10241" width="12.6328125" style="2" customWidth="1"/>
    <col min="10242" max="10242" width="20.81640625" style="2" customWidth="1"/>
    <col min="10243" max="10244" width="17.1796875" style="2" customWidth="1"/>
    <col min="10245" max="10246" width="25.81640625" style="2" customWidth="1"/>
    <col min="10247" max="10247" width="26.36328125" style="2" customWidth="1"/>
    <col min="10248" max="10248" width="16.453125" style="2" customWidth="1"/>
    <col min="10249" max="10249" width="14.453125" style="2" customWidth="1"/>
    <col min="10250" max="10250" width="9.453125" style="2" customWidth="1"/>
    <col min="10251" max="10251" width="16.6328125" style="2" customWidth="1"/>
    <col min="10252" max="10252" width="12.453125" style="2" customWidth="1"/>
    <col min="10253" max="10253" width="9.54296875" style="2" customWidth="1"/>
    <col min="10254" max="10254" width="15.54296875" style="2" customWidth="1"/>
    <col min="10255" max="10486" width="8.81640625" style="2" customWidth="1"/>
    <col min="10487" max="10487" width="24.6328125" style="2" customWidth="1"/>
    <col min="10488" max="10488" width="6" style="2" bestFit="1" customWidth="1"/>
    <col min="10489" max="10496" width="5.81640625" style="2"/>
    <col min="10497" max="10497" width="12.6328125" style="2" customWidth="1"/>
    <col min="10498" max="10498" width="20.81640625" style="2" customWidth="1"/>
    <col min="10499" max="10500" width="17.1796875" style="2" customWidth="1"/>
    <col min="10501" max="10502" width="25.81640625" style="2" customWidth="1"/>
    <col min="10503" max="10503" width="26.36328125" style="2" customWidth="1"/>
    <col min="10504" max="10504" width="16.453125" style="2" customWidth="1"/>
    <col min="10505" max="10505" width="14.453125" style="2" customWidth="1"/>
    <col min="10506" max="10506" width="9.453125" style="2" customWidth="1"/>
    <col min="10507" max="10507" width="16.6328125" style="2" customWidth="1"/>
    <col min="10508" max="10508" width="12.453125" style="2" customWidth="1"/>
    <col min="10509" max="10509" width="9.54296875" style="2" customWidth="1"/>
    <col min="10510" max="10510" width="15.54296875" style="2" customWidth="1"/>
    <col min="10511" max="10742" width="8.81640625" style="2" customWidth="1"/>
    <col min="10743" max="10743" width="24.6328125" style="2" customWidth="1"/>
    <col min="10744" max="10744" width="6" style="2" bestFit="1" customWidth="1"/>
    <col min="10745" max="10752" width="5.81640625" style="2"/>
    <col min="10753" max="10753" width="12.6328125" style="2" customWidth="1"/>
    <col min="10754" max="10754" width="20.81640625" style="2" customWidth="1"/>
    <col min="10755" max="10756" width="17.1796875" style="2" customWidth="1"/>
    <col min="10757" max="10758" width="25.81640625" style="2" customWidth="1"/>
    <col min="10759" max="10759" width="26.36328125" style="2" customWidth="1"/>
    <col min="10760" max="10760" width="16.453125" style="2" customWidth="1"/>
    <col min="10761" max="10761" width="14.453125" style="2" customWidth="1"/>
    <col min="10762" max="10762" width="9.453125" style="2" customWidth="1"/>
    <col min="10763" max="10763" width="16.6328125" style="2" customWidth="1"/>
    <col min="10764" max="10764" width="12.453125" style="2" customWidth="1"/>
    <col min="10765" max="10765" width="9.54296875" style="2" customWidth="1"/>
    <col min="10766" max="10766" width="15.54296875" style="2" customWidth="1"/>
    <col min="10767" max="10998" width="8.81640625" style="2" customWidth="1"/>
    <col min="10999" max="10999" width="24.6328125" style="2" customWidth="1"/>
    <col min="11000" max="11000" width="6" style="2" bestFit="1" customWidth="1"/>
    <col min="11001" max="11008" width="5.81640625" style="2"/>
    <col min="11009" max="11009" width="12.6328125" style="2" customWidth="1"/>
    <col min="11010" max="11010" width="20.81640625" style="2" customWidth="1"/>
    <col min="11011" max="11012" width="17.1796875" style="2" customWidth="1"/>
    <col min="11013" max="11014" width="25.81640625" style="2" customWidth="1"/>
    <col min="11015" max="11015" width="26.36328125" style="2" customWidth="1"/>
    <col min="11016" max="11016" width="16.453125" style="2" customWidth="1"/>
    <col min="11017" max="11017" width="14.453125" style="2" customWidth="1"/>
    <col min="11018" max="11018" width="9.453125" style="2" customWidth="1"/>
    <col min="11019" max="11019" width="16.6328125" style="2" customWidth="1"/>
    <col min="11020" max="11020" width="12.453125" style="2" customWidth="1"/>
    <col min="11021" max="11021" width="9.54296875" style="2" customWidth="1"/>
    <col min="11022" max="11022" width="15.54296875" style="2" customWidth="1"/>
    <col min="11023" max="11254" width="8.81640625" style="2" customWidth="1"/>
    <col min="11255" max="11255" width="24.6328125" style="2" customWidth="1"/>
    <col min="11256" max="11256" width="6" style="2" bestFit="1" customWidth="1"/>
    <col min="11257" max="11264" width="5.81640625" style="2"/>
    <col min="11265" max="11265" width="12.6328125" style="2" customWidth="1"/>
    <col min="11266" max="11266" width="20.81640625" style="2" customWidth="1"/>
    <col min="11267" max="11268" width="17.1796875" style="2" customWidth="1"/>
    <col min="11269" max="11270" width="25.81640625" style="2" customWidth="1"/>
    <col min="11271" max="11271" width="26.36328125" style="2" customWidth="1"/>
    <col min="11272" max="11272" width="16.453125" style="2" customWidth="1"/>
    <col min="11273" max="11273" width="14.453125" style="2" customWidth="1"/>
    <col min="11274" max="11274" width="9.453125" style="2" customWidth="1"/>
    <col min="11275" max="11275" width="16.6328125" style="2" customWidth="1"/>
    <col min="11276" max="11276" width="12.453125" style="2" customWidth="1"/>
    <col min="11277" max="11277" width="9.54296875" style="2" customWidth="1"/>
    <col min="11278" max="11278" width="15.54296875" style="2" customWidth="1"/>
    <col min="11279" max="11510" width="8.81640625" style="2" customWidth="1"/>
    <col min="11511" max="11511" width="24.6328125" style="2" customWidth="1"/>
    <col min="11512" max="11512" width="6" style="2" bestFit="1" customWidth="1"/>
    <col min="11513" max="11520" width="5.81640625" style="2"/>
    <col min="11521" max="11521" width="12.6328125" style="2" customWidth="1"/>
    <col min="11522" max="11522" width="20.81640625" style="2" customWidth="1"/>
    <col min="11523" max="11524" width="17.1796875" style="2" customWidth="1"/>
    <col min="11525" max="11526" width="25.81640625" style="2" customWidth="1"/>
    <col min="11527" max="11527" width="26.36328125" style="2" customWidth="1"/>
    <col min="11528" max="11528" width="16.453125" style="2" customWidth="1"/>
    <col min="11529" max="11529" width="14.453125" style="2" customWidth="1"/>
    <col min="11530" max="11530" width="9.453125" style="2" customWidth="1"/>
    <col min="11531" max="11531" width="16.6328125" style="2" customWidth="1"/>
    <col min="11532" max="11532" width="12.453125" style="2" customWidth="1"/>
    <col min="11533" max="11533" width="9.54296875" style="2" customWidth="1"/>
    <col min="11534" max="11534" width="15.54296875" style="2" customWidth="1"/>
    <col min="11535" max="11766" width="8.81640625" style="2" customWidth="1"/>
    <col min="11767" max="11767" width="24.6328125" style="2" customWidth="1"/>
    <col min="11768" max="11768" width="6" style="2" bestFit="1" customWidth="1"/>
    <col min="11769" max="11776" width="5.81640625" style="2"/>
    <col min="11777" max="11777" width="12.6328125" style="2" customWidth="1"/>
    <col min="11778" max="11778" width="20.81640625" style="2" customWidth="1"/>
    <col min="11779" max="11780" width="17.1796875" style="2" customWidth="1"/>
    <col min="11781" max="11782" width="25.81640625" style="2" customWidth="1"/>
    <col min="11783" max="11783" width="26.36328125" style="2" customWidth="1"/>
    <col min="11784" max="11784" width="16.453125" style="2" customWidth="1"/>
    <col min="11785" max="11785" width="14.453125" style="2" customWidth="1"/>
    <col min="11786" max="11786" width="9.453125" style="2" customWidth="1"/>
    <col min="11787" max="11787" width="16.6328125" style="2" customWidth="1"/>
    <col min="11788" max="11788" width="12.453125" style="2" customWidth="1"/>
    <col min="11789" max="11789" width="9.54296875" style="2" customWidth="1"/>
    <col min="11790" max="11790" width="15.54296875" style="2" customWidth="1"/>
    <col min="11791" max="12022" width="8.81640625" style="2" customWidth="1"/>
    <col min="12023" max="12023" width="24.6328125" style="2" customWidth="1"/>
    <col min="12024" max="12024" width="6" style="2" bestFit="1" customWidth="1"/>
    <col min="12025" max="12032" width="5.81640625" style="2"/>
    <col min="12033" max="12033" width="12.6328125" style="2" customWidth="1"/>
    <col min="12034" max="12034" width="20.81640625" style="2" customWidth="1"/>
    <col min="12035" max="12036" width="17.1796875" style="2" customWidth="1"/>
    <col min="12037" max="12038" width="25.81640625" style="2" customWidth="1"/>
    <col min="12039" max="12039" width="26.36328125" style="2" customWidth="1"/>
    <col min="12040" max="12040" width="16.453125" style="2" customWidth="1"/>
    <col min="12041" max="12041" width="14.453125" style="2" customWidth="1"/>
    <col min="12042" max="12042" width="9.453125" style="2" customWidth="1"/>
    <col min="12043" max="12043" width="16.6328125" style="2" customWidth="1"/>
    <col min="12044" max="12044" width="12.453125" style="2" customWidth="1"/>
    <col min="12045" max="12045" width="9.54296875" style="2" customWidth="1"/>
    <col min="12046" max="12046" width="15.54296875" style="2" customWidth="1"/>
    <col min="12047" max="12278" width="8.81640625" style="2" customWidth="1"/>
    <col min="12279" max="12279" width="24.6328125" style="2" customWidth="1"/>
    <col min="12280" max="12280" width="6" style="2" bestFit="1" customWidth="1"/>
    <col min="12281" max="12288" width="5.81640625" style="2"/>
    <col min="12289" max="12289" width="12.6328125" style="2" customWidth="1"/>
    <col min="12290" max="12290" width="20.81640625" style="2" customWidth="1"/>
    <col min="12291" max="12292" width="17.1796875" style="2" customWidth="1"/>
    <col min="12293" max="12294" width="25.81640625" style="2" customWidth="1"/>
    <col min="12295" max="12295" width="26.36328125" style="2" customWidth="1"/>
    <col min="12296" max="12296" width="16.453125" style="2" customWidth="1"/>
    <col min="12297" max="12297" width="14.453125" style="2" customWidth="1"/>
    <col min="12298" max="12298" width="9.453125" style="2" customWidth="1"/>
    <col min="12299" max="12299" width="16.6328125" style="2" customWidth="1"/>
    <col min="12300" max="12300" width="12.453125" style="2" customWidth="1"/>
    <col min="12301" max="12301" width="9.54296875" style="2" customWidth="1"/>
    <col min="12302" max="12302" width="15.54296875" style="2" customWidth="1"/>
    <col min="12303" max="12534" width="8.81640625" style="2" customWidth="1"/>
    <col min="12535" max="12535" width="24.6328125" style="2" customWidth="1"/>
    <col min="12536" max="12536" width="6" style="2" bestFit="1" customWidth="1"/>
    <col min="12537" max="12544" width="5.81640625" style="2"/>
    <col min="12545" max="12545" width="12.6328125" style="2" customWidth="1"/>
    <col min="12546" max="12546" width="20.81640625" style="2" customWidth="1"/>
    <col min="12547" max="12548" width="17.1796875" style="2" customWidth="1"/>
    <col min="12549" max="12550" width="25.81640625" style="2" customWidth="1"/>
    <col min="12551" max="12551" width="26.36328125" style="2" customWidth="1"/>
    <col min="12552" max="12552" width="16.453125" style="2" customWidth="1"/>
    <col min="12553" max="12553" width="14.453125" style="2" customWidth="1"/>
    <col min="12554" max="12554" width="9.453125" style="2" customWidth="1"/>
    <col min="12555" max="12555" width="16.6328125" style="2" customWidth="1"/>
    <col min="12556" max="12556" width="12.453125" style="2" customWidth="1"/>
    <col min="12557" max="12557" width="9.54296875" style="2" customWidth="1"/>
    <col min="12558" max="12558" width="15.54296875" style="2" customWidth="1"/>
    <col min="12559" max="12790" width="8.81640625" style="2" customWidth="1"/>
    <col min="12791" max="12791" width="24.6328125" style="2" customWidth="1"/>
    <col min="12792" max="12792" width="6" style="2" bestFit="1" customWidth="1"/>
    <col min="12793" max="12800" width="5.81640625" style="2"/>
    <col min="12801" max="12801" width="12.6328125" style="2" customWidth="1"/>
    <col min="12802" max="12802" width="20.81640625" style="2" customWidth="1"/>
    <col min="12803" max="12804" width="17.1796875" style="2" customWidth="1"/>
    <col min="12805" max="12806" width="25.81640625" style="2" customWidth="1"/>
    <col min="12807" max="12807" width="26.36328125" style="2" customWidth="1"/>
    <col min="12808" max="12808" width="16.453125" style="2" customWidth="1"/>
    <col min="12809" max="12809" width="14.453125" style="2" customWidth="1"/>
    <col min="12810" max="12810" width="9.453125" style="2" customWidth="1"/>
    <col min="12811" max="12811" width="16.6328125" style="2" customWidth="1"/>
    <col min="12812" max="12812" width="12.453125" style="2" customWidth="1"/>
    <col min="12813" max="12813" width="9.54296875" style="2" customWidth="1"/>
    <col min="12814" max="12814" width="15.54296875" style="2" customWidth="1"/>
    <col min="12815" max="13046" width="8.81640625" style="2" customWidth="1"/>
    <col min="13047" max="13047" width="24.6328125" style="2" customWidth="1"/>
    <col min="13048" max="13048" width="6" style="2" bestFit="1" customWidth="1"/>
    <col min="13049" max="13056" width="5.81640625" style="2"/>
    <col min="13057" max="13057" width="12.6328125" style="2" customWidth="1"/>
    <col min="13058" max="13058" width="20.81640625" style="2" customWidth="1"/>
    <col min="13059" max="13060" width="17.1796875" style="2" customWidth="1"/>
    <col min="13061" max="13062" width="25.81640625" style="2" customWidth="1"/>
    <col min="13063" max="13063" width="26.36328125" style="2" customWidth="1"/>
    <col min="13064" max="13064" width="16.453125" style="2" customWidth="1"/>
    <col min="13065" max="13065" width="14.453125" style="2" customWidth="1"/>
    <col min="13066" max="13066" width="9.453125" style="2" customWidth="1"/>
    <col min="13067" max="13067" width="16.6328125" style="2" customWidth="1"/>
    <col min="13068" max="13068" width="12.453125" style="2" customWidth="1"/>
    <col min="13069" max="13069" width="9.54296875" style="2" customWidth="1"/>
    <col min="13070" max="13070" width="15.54296875" style="2" customWidth="1"/>
    <col min="13071" max="13302" width="8.81640625" style="2" customWidth="1"/>
    <col min="13303" max="13303" width="24.6328125" style="2" customWidth="1"/>
    <col min="13304" max="13304" width="6" style="2" bestFit="1" customWidth="1"/>
    <col min="13305" max="13312" width="5.81640625" style="2"/>
    <col min="13313" max="13313" width="12.6328125" style="2" customWidth="1"/>
    <col min="13314" max="13314" width="20.81640625" style="2" customWidth="1"/>
    <col min="13315" max="13316" width="17.1796875" style="2" customWidth="1"/>
    <col min="13317" max="13318" width="25.81640625" style="2" customWidth="1"/>
    <col min="13319" max="13319" width="26.36328125" style="2" customWidth="1"/>
    <col min="13320" max="13320" width="16.453125" style="2" customWidth="1"/>
    <col min="13321" max="13321" width="14.453125" style="2" customWidth="1"/>
    <col min="13322" max="13322" width="9.453125" style="2" customWidth="1"/>
    <col min="13323" max="13323" width="16.6328125" style="2" customWidth="1"/>
    <col min="13324" max="13324" width="12.453125" style="2" customWidth="1"/>
    <col min="13325" max="13325" width="9.54296875" style="2" customWidth="1"/>
    <col min="13326" max="13326" width="15.54296875" style="2" customWidth="1"/>
    <col min="13327" max="13558" width="8.81640625" style="2" customWidth="1"/>
    <col min="13559" max="13559" width="24.6328125" style="2" customWidth="1"/>
    <col min="13560" max="13560" width="6" style="2" bestFit="1" customWidth="1"/>
    <col min="13561" max="13568" width="5.81640625" style="2"/>
    <col min="13569" max="13569" width="12.6328125" style="2" customWidth="1"/>
    <col min="13570" max="13570" width="20.81640625" style="2" customWidth="1"/>
    <col min="13571" max="13572" width="17.1796875" style="2" customWidth="1"/>
    <col min="13573" max="13574" width="25.81640625" style="2" customWidth="1"/>
    <col min="13575" max="13575" width="26.36328125" style="2" customWidth="1"/>
    <col min="13576" max="13576" width="16.453125" style="2" customWidth="1"/>
    <col min="13577" max="13577" width="14.453125" style="2" customWidth="1"/>
    <col min="13578" max="13578" width="9.453125" style="2" customWidth="1"/>
    <col min="13579" max="13579" width="16.6328125" style="2" customWidth="1"/>
    <col min="13580" max="13580" width="12.453125" style="2" customWidth="1"/>
    <col min="13581" max="13581" width="9.54296875" style="2" customWidth="1"/>
    <col min="13582" max="13582" width="15.54296875" style="2" customWidth="1"/>
    <col min="13583" max="13814" width="8.81640625" style="2" customWidth="1"/>
    <col min="13815" max="13815" width="24.6328125" style="2" customWidth="1"/>
    <col min="13816" max="13816" width="6" style="2" bestFit="1" customWidth="1"/>
    <col min="13817" max="13824" width="5.81640625" style="2"/>
    <col min="13825" max="13825" width="12.6328125" style="2" customWidth="1"/>
    <col min="13826" max="13826" width="20.81640625" style="2" customWidth="1"/>
    <col min="13827" max="13828" width="17.1796875" style="2" customWidth="1"/>
    <col min="13829" max="13830" width="25.81640625" style="2" customWidth="1"/>
    <col min="13831" max="13831" width="26.36328125" style="2" customWidth="1"/>
    <col min="13832" max="13832" width="16.453125" style="2" customWidth="1"/>
    <col min="13833" max="13833" width="14.453125" style="2" customWidth="1"/>
    <col min="13834" max="13834" width="9.453125" style="2" customWidth="1"/>
    <col min="13835" max="13835" width="16.6328125" style="2" customWidth="1"/>
    <col min="13836" max="13836" width="12.453125" style="2" customWidth="1"/>
    <col min="13837" max="13837" width="9.54296875" style="2" customWidth="1"/>
    <col min="13838" max="13838" width="15.54296875" style="2" customWidth="1"/>
    <col min="13839" max="14070" width="8.81640625" style="2" customWidth="1"/>
    <col min="14071" max="14071" width="24.6328125" style="2" customWidth="1"/>
    <col min="14072" max="14072" width="6" style="2" bestFit="1" customWidth="1"/>
    <col min="14073" max="14080" width="5.81640625" style="2"/>
    <col min="14081" max="14081" width="12.6328125" style="2" customWidth="1"/>
    <col min="14082" max="14082" width="20.81640625" style="2" customWidth="1"/>
    <col min="14083" max="14084" width="17.1796875" style="2" customWidth="1"/>
    <col min="14085" max="14086" width="25.81640625" style="2" customWidth="1"/>
    <col min="14087" max="14087" width="26.36328125" style="2" customWidth="1"/>
    <col min="14088" max="14088" width="16.453125" style="2" customWidth="1"/>
    <col min="14089" max="14089" width="14.453125" style="2" customWidth="1"/>
    <col min="14090" max="14090" width="9.453125" style="2" customWidth="1"/>
    <col min="14091" max="14091" width="16.6328125" style="2" customWidth="1"/>
    <col min="14092" max="14092" width="12.453125" style="2" customWidth="1"/>
    <col min="14093" max="14093" width="9.54296875" style="2" customWidth="1"/>
    <col min="14094" max="14094" width="15.54296875" style="2" customWidth="1"/>
    <col min="14095" max="14326" width="8.81640625" style="2" customWidth="1"/>
    <col min="14327" max="14327" width="24.6328125" style="2" customWidth="1"/>
    <col min="14328" max="14328" width="6" style="2" bestFit="1" customWidth="1"/>
    <col min="14329" max="14336" width="5.81640625" style="2"/>
    <col min="14337" max="14337" width="12.6328125" style="2" customWidth="1"/>
    <col min="14338" max="14338" width="20.81640625" style="2" customWidth="1"/>
    <col min="14339" max="14340" width="17.1796875" style="2" customWidth="1"/>
    <col min="14341" max="14342" width="25.81640625" style="2" customWidth="1"/>
    <col min="14343" max="14343" width="26.36328125" style="2" customWidth="1"/>
    <col min="14344" max="14344" width="16.453125" style="2" customWidth="1"/>
    <col min="14345" max="14345" width="14.453125" style="2" customWidth="1"/>
    <col min="14346" max="14346" width="9.453125" style="2" customWidth="1"/>
    <col min="14347" max="14347" width="16.6328125" style="2" customWidth="1"/>
    <col min="14348" max="14348" width="12.453125" style="2" customWidth="1"/>
    <col min="14349" max="14349" width="9.54296875" style="2" customWidth="1"/>
    <col min="14350" max="14350" width="15.54296875" style="2" customWidth="1"/>
    <col min="14351" max="14582" width="8.81640625" style="2" customWidth="1"/>
    <col min="14583" max="14583" width="24.6328125" style="2" customWidth="1"/>
    <col min="14584" max="14584" width="6" style="2" bestFit="1" customWidth="1"/>
    <col min="14585" max="14592" width="5.81640625" style="2"/>
    <col min="14593" max="14593" width="12.6328125" style="2" customWidth="1"/>
    <col min="14594" max="14594" width="20.81640625" style="2" customWidth="1"/>
    <col min="14595" max="14596" width="17.1796875" style="2" customWidth="1"/>
    <col min="14597" max="14598" width="25.81640625" style="2" customWidth="1"/>
    <col min="14599" max="14599" width="26.36328125" style="2" customWidth="1"/>
    <col min="14600" max="14600" width="16.453125" style="2" customWidth="1"/>
    <col min="14601" max="14601" width="14.453125" style="2" customWidth="1"/>
    <col min="14602" max="14602" width="9.453125" style="2" customWidth="1"/>
    <col min="14603" max="14603" width="16.6328125" style="2" customWidth="1"/>
    <col min="14604" max="14604" width="12.453125" style="2" customWidth="1"/>
    <col min="14605" max="14605" width="9.54296875" style="2" customWidth="1"/>
    <col min="14606" max="14606" width="15.54296875" style="2" customWidth="1"/>
    <col min="14607" max="14838" width="8.81640625" style="2" customWidth="1"/>
    <col min="14839" max="14839" width="24.6328125" style="2" customWidth="1"/>
    <col min="14840" max="14840" width="6" style="2" bestFit="1" customWidth="1"/>
    <col min="14841" max="14848" width="5.81640625" style="2"/>
    <col min="14849" max="14849" width="12.6328125" style="2" customWidth="1"/>
    <col min="14850" max="14850" width="20.81640625" style="2" customWidth="1"/>
    <col min="14851" max="14852" width="17.1796875" style="2" customWidth="1"/>
    <col min="14853" max="14854" width="25.81640625" style="2" customWidth="1"/>
    <col min="14855" max="14855" width="26.36328125" style="2" customWidth="1"/>
    <col min="14856" max="14856" width="16.453125" style="2" customWidth="1"/>
    <col min="14857" max="14857" width="14.453125" style="2" customWidth="1"/>
    <col min="14858" max="14858" width="9.453125" style="2" customWidth="1"/>
    <col min="14859" max="14859" width="16.6328125" style="2" customWidth="1"/>
    <col min="14860" max="14860" width="12.453125" style="2" customWidth="1"/>
    <col min="14861" max="14861" width="9.54296875" style="2" customWidth="1"/>
    <col min="14862" max="14862" width="15.54296875" style="2" customWidth="1"/>
    <col min="14863" max="15094" width="8.81640625" style="2" customWidth="1"/>
    <col min="15095" max="15095" width="24.6328125" style="2" customWidth="1"/>
    <col min="15096" max="15096" width="6" style="2" bestFit="1" customWidth="1"/>
    <col min="15097" max="15104" width="5.81640625" style="2"/>
    <col min="15105" max="15105" width="12.6328125" style="2" customWidth="1"/>
    <col min="15106" max="15106" width="20.81640625" style="2" customWidth="1"/>
    <col min="15107" max="15108" width="17.1796875" style="2" customWidth="1"/>
    <col min="15109" max="15110" width="25.81640625" style="2" customWidth="1"/>
    <col min="15111" max="15111" width="26.36328125" style="2" customWidth="1"/>
    <col min="15112" max="15112" width="16.453125" style="2" customWidth="1"/>
    <col min="15113" max="15113" width="14.453125" style="2" customWidth="1"/>
    <col min="15114" max="15114" width="9.453125" style="2" customWidth="1"/>
    <col min="15115" max="15115" width="16.6328125" style="2" customWidth="1"/>
    <col min="15116" max="15116" width="12.453125" style="2" customWidth="1"/>
    <col min="15117" max="15117" width="9.54296875" style="2" customWidth="1"/>
    <col min="15118" max="15118" width="15.54296875" style="2" customWidth="1"/>
    <col min="15119" max="15350" width="8.81640625" style="2" customWidth="1"/>
    <col min="15351" max="15351" width="24.6328125" style="2" customWidth="1"/>
    <col min="15352" max="15352" width="6" style="2" bestFit="1" customWidth="1"/>
    <col min="15353" max="15360" width="5.81640625" style="2"/>
    <col min="15361" max="15361" width="12.6328125" style="2" customWidth="1"/>
    <col min="15362" max="15362" width="20.81640625" style="2" customWidth="1"/>
    <col min="15363" max="15364" width="17.1796875" style="2" customWidth="1"/>
    <col min="15365" max="15366" width="25.81640625" style="2" customWidth="1"/>
    <col min="15367" max="15367" width="26.36328125" style="2" customWidth="1"/>
    <col min="15368" max="15368" width="16.453125" style="2" customWidth="1"/>
    <col min="15369" max="15369" width="14.453125" style="2" customWidth="1"/>
    <col min="15370" max="15370" width="9.453125" style="2" customWidth="1"/>
    <col min="15371" max="15371" width="16.6328125" style="2" customWidth="1"/>
    <col min="15372" max="15372" width="12.453125" style="2" customWidth="1"/>
    <col min="15373" max="15373" width="9.54296875" style="2" customWidth="1"/>
    <col min="15374" max="15374" width="15.54296875" style="2" customWidth="1"/>
    <col min="15375" max="15606" width="8.81640625" style="2" customWidth="1"/>
    <col min="15607" max="15607" width="24.6328125" style="2" customWidth="1"/>
    <col min="15608" max="15608" width="6" style="2" bestFit="1" customWidth="1"/>
    <col min="15609" max="15616" width="5.81640625" style="2"/>
    <col min="15617" max="15617" width="12.6328125" style="2" customWidth="1"/>
    <col min="15618" max="15618" width="20.81640625" style="2" customWidth="1"/>
    <col min="15619" max="15620" width="17.1796875" style="2" customWidth="1"/>
    <col min="15621" max="15622" width="25.81640625" style="2" customWidth="1"/>
    <col min="15623" max="15623" width="26.36328125" style="2" customWidth="1"/>
    <col min="15624" max="15624" width="16.453125" style="2" customWidth="1"/>
    <col min="15625" max="15625" width="14.453125" style="2" customWidth="1"/>
    <col min="15626" max="15626" width="9.453125" style="2" customWidth="1"/>
    <col min="15627" max="15627" width="16.6328125" style="2" customWidth="1"/>
    <col min="15628" max="15628" width="12.453125" style="2" customWidth="1"/>
    <col min="15629" max="15629" width="9.54296875" style="2" customWidth="1"/>
    <col min="15630" max="15630" width="15.54296875" style="2" customWidth="1"/>
    <col min="15631" max="15862" width="8.81640625" style="2" customWidth="1"/>
    <col min="15863" max="15863" width="24.6328125" style="2" customWidth="1"/>
    <col min="15864" max="15864" width="6" style="2" bestFit="1" customWidth="1"/>
    <col min="15865" max="15872" width="5.81640625" style="2"/>
    <col min="15873" max="15873" width="12.6328125" style="2" customWidth="1"/>
    <col min="15874" max="15874" width="20.81640625" style="2" customWidth="1"/>
    <col min="15875" max="15876" width="17.1796875" style="2" customWidth="1"/>
    <col min="15877" max="15878" width="25.81640625" style="2" customWidth="1"/>
    <col min="15879" max="15879" width="26.36328125" style="2" customWidth="1"/>
    <col min="15880" max="15880" width="16.453125" style="2" customWidth="1"/>
    <col min="15881" max="15881" width="14.453125" style="2" customWidth="1"/>
    <col min="15882" max="15882" width="9.453125" style="2" customWidth="1"/>
    <col min="15883" max="15883" width="16.6328125" style="2" customWidth="1"/>
    <col min="15884" max="15884" width="12.453125" style="2" customWidth="1"/>
    <col min="15885" max="15885" width="9.54296875" style="2" customWidth="1"/>
    <col min="15886" max="15886" width="15.54296875" style="2" customWidth="1"/>
    <col min="15887" max="16118" width="8.81640625" style="2" customWidth="1"/>
    <col min="16119" max="16119" width="24.6328125" style="2" customWidth="1"/>
    <col min="16120" max="16120" width="6" style="2" bestFit="1" customWidth="1"/>
    <col min="16121" max="16128" width="5.81640625" style="2"/>
    <col min="16129" max="16129" width="12.6328125" style="2" customWidth="1"/>
    <col min="16130" max="16130" width="20.81640625" style="2" customWidth="1"/>
    <col min="16131" max="16132" width="17.1796875" style="2" customWidth="1"/>
    <col min="16133" max="16134" width="25.81640625" style="2" customWidth="1"/>
    <col min="16135" max="16135" width="26.36328125" style="2" customWidth="1"/>
    <col min="16136" max="16136" width="16.453125" style="2" customWidth="1"/>
    <col min="16137" max="16137" width="14.453125" style="2" customWidth="1"/>
    <col min="16138" max="16138" width="9.453125" style="2" customWidth="1"/>
    <col min="16139" max="16139" width="16.6328125" style="2" customWidth="1"/>
    <col min="16140" max="16140" width="12.453125" style="2" customWidth="1"/>
    <col min="16141" max="16141" width="9.54296875" style="2" customWidth="1"/>
    <col min="16142" max="16142" width="15.54296875" style="2" customWidth="1"/>
    <col min="16143" max="16374" width="8.81640625" style="2" customWidth="1"/>
    <col min="16375" max="16375" width="24.6328125" style="2" customWidth="1"/>
    <col min="16376" max="16376" width="6" style="2" bestFit="1" customWidth="1"/>
    <col min="16377" max="16384" width="5.81640625" style="2"/>
  </cols>
  <sheetData>
    <row r="1" spans="1:23" ht="20.25" customHeight="1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</row>
    <row r="2" spans="1:23" ht="20" customHeight="1">
      <c r="A2" s="89" t="s">
        <v>1</v>
      </c>
      <c r="B2" s="89"/>
      <c r="C2" s="89"/>
      <c r="D2" s="89"/>
      <c r="E2" s="89"/>
      <c r="F2" s="3"/>
      <c r="G2" s="4" t="s">
        <v>2</v>
      </c>
      <c r="H2" s="5"/>
      <c r="I2" s="6"/>
    </row>
    <row r="3" spans="1:23" ht="44" customHeight="1">
      <c r="A3" s="89" t="s">
        <v>162</v>
      </c>
      <c r="B3" s="89"/>
      <c r="C3" s="89"/>
      <c r="D3" s="89"/>
      <c r="E3" s="89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88" t="s">
        <v>9</v>
      </c>
      <c r="P3" s="88"/>
      <c r="Q3" s="88"/>
      <c r="R3" s="88"/>
      <c r="S3" s="88"/>
      <c r="T3" s="88"/>
      <c r="U3" s="88"/>
      <c r="V3" s="88"/>
      <c r="W3" s="88"/>
    </row>
    <row r="4" spans="1:23" ht="32.5" customHeight="1">
      <c r="A4" s="89" t="s">
        <v>163</v>
      </c>
      <c r="B4" s="89"/>
      <c r="C4" s="89"/>
      <c r="D4" s="89"/>
      <c r="E4" s="89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20.25" customHeight="1">
      <c r="A5" s="11" t="s">
        <v>13</v>
      </c>
      <c r="B5" s="11"/>
      <c r="C5" s="11"/>
      <c r="D5" s="11"/>
      <c r="E5" s="11"/>
      <c r="F5" s="3"/>
      <c r="G5" s="4" t="s">
        <v>14</v>
      </c>
      <c r="H5" s="42">
        <f>(60/60)*100</f>
        <v>100</v>
      </c>
      <c r="I5" s="6"/>
      <c r="K5" s="13" t="s">
        <v>15</v>
      </c>
      <c r="L5" s="13">
        <v>2</v>
      </c>
      <c r="N5" s="14">
        <v>2</v>
      </c>
      <c r="O5" s="88"/>
      <c r="P5" s="88"/>
      <c r="Q5" s="88"/>
      <c r="R5" s="88"/>
      <c r="S5" s="88"/>
      <c r="T5" s="88"/>
      <c r="U5" s="88"/>
      <c r="V5" s="88"/>
      <c r="W5" s="88"/>
    </row>
    <row r="6" spans="1:23" ht="49" customHeight="1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42">
        <f>(60/60)*100</f>
        <v>100</v>
      </c>
      <c r="I6" s="6"/>
      <c r="K6" s="19" t="s">
        <v>20</v>
      </c>
      <c r="L6" s="19">
        <v>1</v>
      </c>
      <c r="N6" s="20">
        <v>1</v>
      </c>
      <c r="O6" s="88"/>
      <c r="P6" s="88"/>
      <c r="Q6" s="88"/>
      <c r="R6" s="88"/>
      <c r="S6" s="88"/>
      <c r="T6" s="88"/>
      <c r="U6" s="88"/>
      <c r="V6" s="88"/>
      <c r="W6" s="88"/>
    </row>
    <row r="7" spans="1:23" ht="42.75" customHeight="1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100</v>
      </c>
      <c r="I7" s="26">
        <v>0.6</v>
      </c>
      <c r="K7" s="27" t="s">
        <v>24</v>
      </c>
      <c r="L7" s="27">
        <v>0</v>
      </c>
      <c r="N7" s="28"/>
      <c r="O7" s="88"/>
      <c r="P7" s="88"/>
      <c r="Q7" s="88"/>
      <c r="R7" s="88"/>
      <c r="S7" s="88"/>
      <c r="T7" s="88"/>
      <c r="U7" s="88"/>
      <c r="V7" s="88"/>
      <c r="W7" s="88"/>
    </row>
    <row r="8" spans="1:23" ht="25" customHeight="1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57</v>
      </c>
      <c r="I8" s="6"/>
    </row>
    <row r="9" spans="1:23" ht="25" customHeight="1">
      <c r="B9" s="21" t="s">
        <v>30</v>
      </c>
      <c r="C9" s="23" t="s">
        <v>140</v>
      </c>
      <c r="D9" s="23"/>
      <c r="E9" s="23" t="s">
        <v>140</v>
      </c>
      <c r="F9" s="29"/>
      <c r="H9" s="30"/>
      <c r="I9" s="30"/>
    </row>
    <row r="10" spans="1:23" ht="25" customHeight="1">
      <c r="B10" s="21" t="s">
        <v>32</v>
      </c>
      <c r="C10" s="23">
        <v>25</v>
      </c>
      <c r="D10" s="31">
        <f>(0.55*25)</f>
        <v>13.750000000000002</v>
      </c>
      <c r="E10" s="32">
        <v>75</v>
      </c>
      <c r="F10" s="33">
        <f>0.55*75</f>
        <v>41.25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  <c r="U10" s="36" t="s">
        <v>46</v>
      </c>
      <c r="V10" s="36" t="s">
        <v>47</v>
      </c>
    </row>
    <row r="11" spans="1:23" ht="25" customHeight="1">
      <c r="A11" s="15">
        <v>1</v>
      </c>
      <c r="B11" s="37">
        <v>171516100002</v>
      </c>
      <c r="C11" s="38">
        <v>16</v>
      </c>
      <c r="D11" s="38">
        <f>COUNTIF(C11:C82,"&gt;="&amp;D10)</f>
        <v>60</v>
      </c>
      <c r="E11" s="38">
        <v>48</v>
      </c>
      <c r="F11" s="39">
        <f>COUNTIF(E11:E82,"&gt;="&amp;F10)</f>
        <v>60</v>
      </c>
      <c r="G11" s="40" t="s">
        <v>48</v>
      </c>
      <c r="H11" s="4">
        <v>1</v>
      </c>
      <c r="I11" s="4"/>
      <c r="J11" s="6"/>
      <c r="K11" s="6"/>
      <c r="L11" s="6"/>
      <c r="M11" s="4">
        <v>1</v>
      </c>
      <c r="N11" s="6"/>
      <c r="O11" s="6"/>
      <c r="P11" s="4">
        <v>1</v>
      </c>
      <c r="Q11" s="6"/>
      <c r="R11" s="6"/>
      <c r="S11" s="6"/>
      <c r="T11" s="4">
        <v>1</v>
      </c>
      <c r="U11" s="6"/>
      <c r="V11" s="6"/>
    </row>
    <row r="12" spans="1:23" ht="25" customHeight="1">
      <c r="A12" s="15">
        <v>2</v>
      </c>
      <c r="B12" s="37">
        <v>171516100003</v>
      </c>
      <c r="C12" s="38">
        <v>22</v>
      </c>
      <c r="D12" s="41">
        <f>(60/60)*100</f>
        <v>100</v>
      </c>
      <c r="E12" s="38">
        <v>66</v>
      </c>
      <c r="F12" s="42">
        <f>(60/60)*100</f>
        <v>100</v>
      </c>
      <c r="G12" s="40" t="s">
        <v>49</v>
      </c>
      <c r="H12" s="43">
        <v>2</v>
      </c>
      <c r="I12" s="43"/>
      <c r="J12" s="6"/>
      <c r="K12" s="6"/>
      <c r="L12" s="6"/>
      <c r="M12" s="43">
        <v>2</v>
      </c>
      <c r="N12" s="6"/>
      <c r="O12" s="6"/>
      <c r="P12" s="43">
        <v>1</v>
      </c>
      <c r="Q12" s="6"/>
      <c r="R12" s="6"/>
      <c r="S12" s="6"/>
      <c r="T12" s="43">
        <v>1</v>
      </c>
      <c r="U12" s="6"/>
      <c r="V12" s="6"/>
    </row>
    <row r="13" spans="1:23" ht="25" customHeight="1">
      <c r="A13" s="15">
        <v>3</v>
      </c>
      <c r="B13" s="37">
        <v>171516100005</v>
      </c>
      <c r="C13" s="38">
        <v>23</v>
      </c>
      <c r="D13" s="38"/>
      <c r="E13" s="38">
        <v>68</v>
      </c>
      <c r="F13" s="44"/>
      <c r="G13" s="40" t="s">
        <v>50</v>
      </c>
      <c r="H13" s="43">
        <v>1</v>
      </c>
      <c r="I13" s="43"/>
      <c r="J13" s="6"/>
      <c r="K13" s="6"/>
      <c r="L13" s="6"/>
      <c r="M13" s="43">
        <v>1</v>
      </c>
      <c r="N13" s="6"/>
      <c r="O13" s="6"/>
      <c r="P13" s="43">
        <v>1</v>
      </c>
      <c r="Q13" s="6"/>
      <c r="R13" s="6"/>
      <c r="S13" s="6"/>
      <c r="T13" s="43">
        <v>1</v>
      </c>
      <c r="U13" s="6"/>
      <c r="V13" s="6"/>
    </row>
    <row r="14" spans="1:23" ht="35.5" customHeight="1">
      <c r="A14" s="15">
        <v>4</v>
      </c>
      <c r="B14" s="37">
        <v>171516100006</v>
      </c>
      <c r="C14" s="38">
        <v>21</v>
      </c>
      <c r="D14" s="38"/>
      <c r="E14" s="38">
        <v>63</v>
      </c>
      <c r="F14" s="44"/>
      <c r="G14" s="40" t="s">
        <v>51</v>
      </c>
      <c r="H14" s="43">
        <v>2</v>
      </c>
      <c r="I14" s="43"/>
      <c r="J14" s="6"/>
      <c r="K14" s="6"/>
      <c r="L14" s="6"/>
      <c r="M14" s="43">
        <v>2</v>
      </c>
      <c r="N14" s="6"/>
      <c r="O14" s="6"/>
      <c r="P14" s="43">
        <v>2</v>
      </c>
      <c r="Q14" s="6"/>
      <c r="R14" s="6"/>
      <c r="S14" s="6"/>
      <c r="T14" s="43">
        <v>1</v>
      </c>
      <c r="U14" s="6"/>
      <c r="V14" s="6"/>
    </row>
    <row r="15" spans="1:23" ht="38" customHeight="1">
      <c r="A15" s="15">
        <v>5</v>
      </c>
      <c r="B15" s="37">
        <v>171516100007</v>
      </c>
      <c r="C15" s="38">
        <v>23</v>
      </c>
      <c r="D15" s="38"/>
      <c r="E15" s="38">
        <v>69</v>
      </c>
      <c r="F15" s="44"/>
      <c r="G15" s="40" t="s">
        <v>52</v>
      </c>
      <c r="H15" s="43">
        <v>1</v>
      </c>
      <c r="I15" s="43"/>
      <c r="J15" s="6"/>
      <c r="K15" s="6"/>
      <c r="L15" s="6"/>
      <c r="M15" s="43">
        <v>1</v>
      </c>
      <c r="N15" s="6"/>
      <c r="O15" s="6"/>
      <c r="P15" s="43">
        <v>2</v>
      </c>
      <c r="Q15" s="6"/>
      <c r="R15" s="6"/>
      <c r="S15" s="6"/>
      <c r="T15" s="43">
        <v>1</v>
      </c>
      <c r="U15" s="6"/>
      <c r="V15" s="6"/>
    </row>
    <row r="16" spans="1:23" ht="25" customHeight="1">
      <c r="A16" s="15">
        <v>6</v>
      </c>
      <c r="B16" s="37">
        <v>171516100008</v>
      </c>
      <c r="C16" s="38">
        <v>23</v>
      </c>
      <c r="D16" s="38"/>
      <c r="E16" s="38">
        <v>68</v>
      </c>
      <c r="F16" s="44"/>
      <c r="G16" s="45" t="s">
        <v>53</v>
      </c>
      <c r="H16" s="46">
        <f>AVERAGE(H11:H15)</f>
        <v>1.4</v>
      </c>
      <c r="I16" s="46"/>
      <c r="J16" s="46"/>
      <c r="K16" s="46"/>
      <c r="L16" s="46"/>
      <c r="M16" s="46">
        <f t="shared" ref="M16:T16" si="0">AVERAGE(M11:M15)</f>
        <v>1.4</v>
      </c>
      <c r="N16" s="46"/>
      <c r="O16" s="46"/>
      <c r="P16" s="46">
        <f t="shared" si="0"/>
        <v>1.4</v>
      </c>
      <c r="Q16" s="46"/>
      <c r="R16" s="46"/>
      <c r="S16" s="46"/>
      <c r="T16" s="46">
        <f t="shared" si="0"/>
        <v>1</v>
      </c>
      <c r="U16" s="46"/>
      <c r="V16" s="57"/>
    </row>
    <row r="17" spans="1:22" ht="41" customHeight="1">
      <c r="A17" s="15">
        <v>7</v>
      </c>
      <c r="B17" s="37">
        <v>171516100009</v>
      </c>
      <c r="C17" s="38">
        <v>20</v>
      </c>
      <c r="D17" s="38"/>
      <c r="E17" s="38">
        <v>59</v>
      </c>
      <c r="F17" s="38"/>
      <c r="G17" s="47" t="s">
        <v>54</v>
      </c>
      <c r="H17" s="48">
        <f>(100*H16)/100</f>
        <v>1.4</v>
      </c>
      <c r="I17" s="48"/>
      <c r="J17" s="48"/>
      <c r="K17" s="48"/>
      <c r="L17" s="48"/>
      <c r="M17" s="48">
        <f t="shared" ref="M17:T17" si="1">(100*M16)/100</f>
        <v>1.4</v>
      </c>
      <c r="N17" s="48"/>
      <c r="O17" s="48"/>
      <c r="P17" s="48">
        <f t="shared" si="1"/>
        <v>1.4</v>
      </c>
      <c r="Q17" s="48"/>
      <c r="R17" s="48"/>
      <c r="S17" s="48"/>
      <c r="T17" s="48">
        <f t="shared" si="1"/>
        <v>1</v>
      </c>
      <c r="U17" s="48"/>
    </row>
    <row r="18" spans="1:22" ht="25" customHeight="1">
      <c r="A18" s="15">
        <v>8</v>
      </c>
      <c r="B18" s="37">
        <v>171516100010</v>
      </c>
      <c r="C18" s="38">
        <v>19</v>
      </c>
      <c r="D18" s="38"/>
      <c r="E18" s="38">
        <v>58</v>
      </c>
      <c r="F18" s="49"/>
    </row>
    <row r="19" spans="1:22" ht="25" customHeight="1">
      <c r="A19" s="15">
        <v>9</v>
      </c>
      <c r="B19" s="37">
        <v>171516100011</v>
      </c>
      <c r="C19" s="38">
        <v>21</v>
      </c>
      <c r="D19" s="38"/>
      <c r="E19" s="38">
        <v>62</v>
      </c>
      <c r="F19" s="49"/>
    </row>
    <row r="20" spans="1:22" ht="25" customHeight="1">
      <c r="A20" s="15">
        <v>10</v>
      </c>
      <c r="B20" s="37">
        <v>171516100012</v>
      </c>
      <c r="C20" s="38">
        <v>22</v>
      </c>
      <c r="D20" s="38"/>
      <c r="E20" s="38">
        <v>66</v>
      </c>
      <c r="F20" s="49"/>
      <c r="J20" s="30"/>
      <c r="K20" s="30"/>
    </row>
    <row r="21" spans="1:22" ht="31.5" customHeight="1">
      <c r="A21" s="15">
        <v>11</v>
      </c>
      <c r="B21" s="37">
        <v>171516100013</v>
      </c>
      <c r="C21" s="38">
        <v>22</v>
      </c>
      <c r="D21" s="38"/>
      <c r="E21" s="38">
        <v>65</v>
      </c>
      <c r="F21" s="49"/>
      <c r="H21" s="51"/>
      <c r="I21" s="90"/>
      <c r="J21" s="90"/>
      <c r="M21" s="30"/>
      <c r="N21" s="30"/>
      <c r="O21" s="30"/>
      <c r="P21" s="30"/>
      <c r="Q21" s="30"/>
    </row>
    <row r="22" spans="1:22" ht="25" customHeight="1">
      <c r="A22" s="15">
        <v>12</v>
      </c>
      <c r="B22" s="37">
        <v>171516100014</v>
      </c>
      <c r="C22" s="38">
        <v>18</v>
      </c>
      <c r="D22" s="38"/>
      <c r="E22" s="38">
        <v>53</v>
      </c>
      <c r="F22" s="49"/>
      <c r="H22" s="52"/>
      <c r="I22" s="53"/>
      <c r="J22" s="53"/>
      <c r="M22" s="30"/>
      <c r="N22" s="30"/>
      <c r="O22" s="30"/>
      <c r="P22" s="30"/>
      <c r="Q22" s="30"/>
    </row>
    <row r="23" spans="1:22" ht="25" customHeight="1">
      <c r="A23" s="15">
        <v>13</v>
      </c>
      <c r="B23" s="37">
        <v>171516100017</v>
      </c>
      <c r="C23" s="38">
        <v>22</v>
      </c>
      <c r="D23" s="38"/>
      <c r="E23" s="38">
        <v>66</v>
      </c>
      <c r="F23" s="49"/>
      <c r="H23" s="15"/>
      <c r="N23" s="30"/>
      <c r="O23" s="30"/>
      <c r="P23" s="30"/>
      <c r="Q23" s="30"/>
      <c r="R23" s="30"/>
    </row>
    <row r="24" spans="1:22" ht="25" customHeight="1">
      <c r="A24" s="15">
        <v>14</v>
      </c>
      <c r="B24" s="37">
        <v>171516100018</v>
      </c>
      <c r="C24" s="38">
        <v>17</v>
      </c>
      <c r="D24" s="38"/>
      <c r="E24" s="38">
        <v>52</v>
      </c>
      <c r="F24" s="49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</row>
    <row r="25" spans="1:22" ht="25" customHeight="1">
      <c r="A25" s="15">
        <v>15</v>
      </c>
      <c r="B25" s="37">
        <v>171516100019</v>
      </c>
      <c r="C25" s="54">
        <v>23</v>
      </c>
      <c r="D25" s="54"/>
      <c r="E25" s="54">
        <v>69</v>
      </c>
      <c r="F25" s="55"/>
      <c r="G25" s="56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</row>
    <row r="26" spans="1:22" ht="25" customHeight="1">
      <c r="A26" s="15">
        <v>16</v>
      </c>
      <c r="B26" s="37">
        <v>171516100021</v>
      </c>
      <c r="C26" s="38">
        <v>22</v>
      </c>
      <c r="D26" s="38"/>
      <c r="E26" s="38">
        <v>67</v>
      </c>
      <c r="F26" s="49"/>
      <c r="G26" s="56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</row>
    <row r="27" spans="1:22" ht="25" customHeight="1">
      <c r="A27" s="15">
        <v>17</v>
      </c>
      <c r="B27" s="37">
        <v>171516100022</v>
      </c>
      <c r="C27" s="38">
        <v>23</v>
      </c>
      <c r="D27" s="38"/>
      <c r="E27" s="38">
        <v>70</v>
      </c>
      <c r="F27" s="49"/>
      <c r="G27" s="56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</row>
    <row r="28" spans="1:22" ht="25" customHeight="1">
      <c r="A28" s="15">
        <v>18</v>
      </c>
      <c r="B28" s="37">
        <v>171516100023</v>
      </c>
      <c r="C28" s="38">
        <v>23</v>
      </c>
      <c r="D28" s="38"/>
      <c r="E28" s="38">
        <v>68</v>
      </c>
      <c r="F28" s="49"/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</row>
    <row r="29" spans="1:22" ht="25" customHeight="1">
      <c r="A29" s="15">
        <v>19</v>
      </c>
      <c r="B29" s="37">
        <v>171516100024</v>
      </c>
      <c r="C29" s="38">
        <v>18</v>
      </c>
      <c r="D29" s="38"/>
      <c r="E29" s="38">
        <v>55</v>
      </c>
      <c r="F29" s="49"/>
      <c r="G29" s="56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</row>
    <row r="30" spans="1:22" ht="25" customHeight="1">
      <c r="A30" s="15">
        <v>20</v>
      </c>
      <c r="B30" s="37">
        <v>171516100026</v>
      </c>
      <c r="C30" s="38">
        <v>24</v>
      </c>
      <c r="D30" s="38"/>
      <c r="E30" s="38">
        <v>73</v>
      </c>
      <c r="F30" s="49"/>
      <c r="G30" s="56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</row>
    <row r="31" spans="1:22" ht="25" customHeight="1">
      <c r="A31" s="15">
        <v>21</v>
      </c>
      <c r="B31" s="37">
        <v>171516100030</v>
      </c>
      <c r="C31" s="38">
        <v>23</v>
      </c>
      <c r="D31" s="38"/>
      <c r="E31" s="38">
        <v>69</v>
      </c>
      <c r="F31" s="49"/>
      <c r="G31" s="56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</row>
    <row r="32" spans="1:22" ht="25" customHeight="1">
      <c r="A32" s="15">
        <v>22</v>
      </c>
      <c r="B32" s="37">
        <v>171516100031</v>
      </c>
      <c r="C32" s="38">
        <v>17</v>
      </c>
      <c r="D32" s="38"/>
      <c r="E32" s="38">
        <v>52</v>
      </c>
      <c r="F32" s="49"/>
      <c r="G32" s="56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</row>
    <row r="33" spans="1:23" ht="25" customHeight="1">
      <c r="A33" s="15">
        <v>23</v>
      </c>
      <c r="B33" s="37">
        <v>171516100032</v>
      </c>
      <c r="C33" s="38">
        <v>22</v>
      </c>
      <c r="D33" s="38"/>
      <c r="E33" s="38">
        <v>66</v>
      </c>
      <c r="F33" s="49"/>
      <c r="G33" s="5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</row>
    <row r="34" spans="1:23" ht="25" customHeight="1">
      <c r="A34" s="15">
        <v>24</v>
      </c>
      <c r="B34" s="37">
        <v>171516100033</v>
      </c>
      <c r="C34" s="38">
        <v>23</v>
      </c>
      <c r="D34" s="38"/>
      <c r="E34" s="38">
        <v>68</v>
      </c>
      <c r="F34" s="49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 ht="25" customHeight="1">
      <c r="A35" s="15">
        <v>25</v>
      </c>
      <c r="B35" s="37">
        <v>171516100034</v>
      </c>
      <c r="C35" s="38">
        <v>21</v>
      </c>
      <c r="D35" s="38"/>
      <c r="E35" s="38">
        <v>64</v>
      </c>
      <c r="F35" s="49"/>
      <c r="G35" s="50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</row>
    <row r="36" spans="1:23" ht="25" customHeight="1">
      <c r="A36" s="15">
        <v>26</v>
      </c>
      <c r="B36" s="37">
        <v>171516100035</v>
      </c>
      <c r="C36" s="38">
        <v>16</v>
      </c>
      <c r="D36" s="38"/>
      <c r="E36" s="38">
        <v>48</v>
      </c>
      <c r="F36" s="49"/>
    </row>
    <row r="37" spans="1:23" ht="25" customHeight="1">
      <c r="A37" s="15">
        <v>27</v>
      </c>
      <c r="B37" s="37">
        <v>171516100037</v>
      </c>
      <c r="C37" s="38">
        <v>16</v>
      </c>
      <c r="D37" s="38"/>
      <c r="E37" s="38">
        <v>49</v>
      </c>
      <c r="F37" s="49"/>
    </row>
    <row r="38" spans="1:23" ht="25" customHeight="1">
      <c r="A38" s="15">
        <v>28</v>
      </c>
      <c r="B38" s="37">
        <v>171516100038</v>
      </c>
      <c r="C38" s="38">
        <v>18</v>
      </c>
      <c r="D38" s="38"/>
      <c r="E38" s="38">
        <v>53</v>
      </c>
      <c r="F38" s="49"/>
      <c r="G38" s="5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</row>
    <row r="39" spans="1:23" ht="25" customHeight="1">
      <c r="A39" s="15">
        <v>29</v>
      </c>
      <c r="B39" s="37">
        <v>171516100039</v>
      </c>
      <c r="C39" s="38">
        <v>18</v>
      </c>
      <c r="D39" s="38"/>
      <c r="E39" s="38">
        <v>55</v>
      </c>
      <c r="F39" s="49"/>
      <c r="G39" s="56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</row>
    <row r="40" spans="1:23" ht="25" customHeight="1">
      <c r="A40" s="15">
        <v>30</v>
      </c>
      <c r="B40" s="37">
        <v>171516100040</v>
      </c>
      <c r="C40" s="38">
        <v>23</v>
      </c>
      <c r="D40" s="38"/>
      <c r="E40" s="38">
        <v>68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</row>
    <row r="41" spans="1:23" ht="25" customHeight="1">
      <c r="A41" s="15">
        <v>31</v>
      </c>
      <c r="B41" s="37">
        <v>171516100041</v>
      </c>
      <c r="C41" s="38">
        <v>17</v>
      </c>
      <c r="D41" s="38"/>
      <c r="E41" s="38">
        <v>51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</row>
    <row r="42" spans="1:23" ht="25" customHeight="1">
      <c r="A42" s="15">
        <v>32</v>
      </c>
      <c r="B42" s="37">
        <v>171516100042</v>
      </c>
      <c r="C42" s="38">
        <v>16</v>
      </c>
      <c r="D42" s="38"/>
      <c r="E42" s="38">
        <v>47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</row>
    <row r="43" spans="1:23" ht="25" customHeight="1">
      <c r="A43" s="15">
        <v>33</v>
      </c>
      <c r="B43" s="37">
        <v>171516100043</v>
      </c>
      <c r="C43" s="38">
        <v>21</v>
      </c>
      <c r="D43" s="38"/>
      <c r="E43" s="38">
        <v>64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</row>
    <row r="44" spans="1:23" ht="25" customHeight="1">
      <c r="A44" s="15">
        <v>34</v>
      </c>
      <c r="B44" s="37">
        <v>171516100044</v>
      </c>
      <c r="C44" s="38">
        <v>17</v>
      </c>
      <c r="D44" s="38"/>
      <c r="E44" s="38">
        <v>50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</row>
    <row r="45" spans="1:23" ht="25" customHeight="1">
      <c r="A45" s="15">
        <v>35</v>
      </c>
      <c r="B45" s="37">
        <v>171516100045</v>
      </c>
      <c r="C45" s="38">
        <v>17</v>
      </c>
      <c r="D45" s="38"/>
      <c r="E45" s="38">
        <v>52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</row>
    <row r="46" spans="1:23" ht="25" customHeight="1">
      <c r="A46" s="15">
        <v>36</v>
      </c>
      <c r="B46" s="37">
        <v>171516100048</v>
      </c>
      <c r="C46" s="38">
        <v>21</v>
      </c>
      <c r="D46" s="38"/>
      <c r="E46" s="38">
        <v>64</v>
      </c>
      <c r="F46" s="49"/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</row>
    <row r="47" spans="1:23" ht="25" customHeight="1">
      <c r="A47" s="15">
        <v>37</v>
      </c>
      <c r="B47" s="37">
        <v>171516100049</v>
      </c>
      <c r="C47" s="38">
        <v>20</v>
      </c>
      <c r="D47" s="38"/>
      <c r="E47" s="38">
        <v>61</v>
      </c>
      <c r="F47" s="49"/>
      <c r="G47" s="5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</row>
    <row r="48" spans="1:23" ht="25" customHeight="1">
      <c r="A48" s="15">
        <v>38</v>
      </c>
      <c r="B48" s="37">
        <v>171516100050</v>
      </c>
      <c r="C48" s="38">
        <v>23</v>
      </c>
      <c r="D48" s="38"/>
      <c r="E48" s="38">
        <v>70</v>
      </c>
      <c r="F48" s="49"/>
      <c r="G48" s="5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</row>
    <row r="49" spans="1:22" ht="25" customHeight="1">
      <c r="A49" s="15">
        <v>39</v>
      </c>
      <c r="B49" s="37">
        <v>171516100051</v>
      </c>
      <c r="C49" s="38">
        <v>20</v>
      </c>
      <c r="D49" s="38"/>
      <c r="E49" s="38">
        <v>59</v>
      </c>
      <c r="F49" s="49"/>
      <c r="G49" s="50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</row>
    <row r="50" spans="1:22" ht="25" customHeight="1">
      <c r="A50" s="15">
        <v>40</v>
      </c>
      <c r="B50" s="37">
        <v>171516100052</v>
      </c>
      <c r="C50" s="38">
        <v>16</v>
      </c>
      <c r="D50" s="38"/>
      <c r="E50" s="38">
        <v>47</v>
      </c>
      <c r="F50" s="49"/>
    </row>
    <row r="51" spans="1:22" ht="25" customHeight="1">
      <c r="A51" s="15">
        <v>41</v>
      </c>
      <c r="B51" s="37">
        <v>171516100053</v>
      </c>
      <c r="C51" s="38">
        <v>16</v>
      </c>
      <c r="D51" s="38"/>
      <c r="E51" s="38">
        <v>49</v>
      </c>
      <c r="F51" s="49"/>
    </row>
    <row r="52" spans="1:22" ht="25" customHeight="1">
      <c r="A52" s="15">
        <v>42</v>
      </c>
      <c r="B52" s="37">
        <v>171516100054</v>
      </c>
      <c r="C52" s="54">
        <v>17</v>
      </c>
      <c r="D52" s="54"/>
      <c r="E52" s="54">
        <v>52</v>
      </c>
      <c r="F52" s="55"/>
      <c r="G52" s="5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</row>
    <row r="53" spans="1:22" ht="25" customHeight="1">
      <c r="A53" s="15">
        <v>43</v>
      </c>
      <c r="B53" s="37">
        <v>171516100055</v>
      </c>
      <c r="C53" s="54">
        <v>21</v>
      </c>
      <c r="D53" s="54"/>
      <c r="E53" s="54">
        <v>64</v>
      </c>
      <c r="F53" s="55"/>
      <c r="G53" s="5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</row>
    <row r="54" spans="1:22" ht="25" customHeight="1">
      <c r="A54" s="15">
        <v>44</v>
      </c>
      <c r="B54" s="37">
        <v>171516100056</v>
      </c>
      <c r="C54" s="38">
        <v>20</v>
      </c>
      <c r="D54" s="38"/>
      <c r="E54" s="38">
        <v>60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</row>
    <row r="55" spans="1:22" ht="25" customHeight="1">
      <c r="A55" s="15">
        <v>45</v>
      </c>
      <c r="B55" s="37">
        <v>171516100057</v>
      </c>
      <c r="C55" s="38">
        <v>20</v>
      </c>
      <c r="D55" s="38"/>
      <c r="E55" s="38">
        <v>61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</row>
    <row r="56" spans="1:22" ht="25" customHeight="1">
      <c r="A56" s="15">
        <v>46</v>
      </c>
      <c r="B56" s="37">
        <v>171516100058</v>
      </c>
      <c r="C56" s="38">
        <v>22</v>
      </c>
      <c r="D56" s="38"/>
      <c r="E56" s="38">
        <v>65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</row>
    <row r="57" spans="1:22" ht="25" customHeight="1">
      <c r="A57" s="15">
        <v>47</v>
      </c>
      <c r="B57" s="37">
        <v>171516100059</v>
      </c>
      <c r="C57" s="38">
        <v>20</v>
      </c>
      <c r="D57" s="38"/>
      <c r="E57" s="38">
        <v>59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</row>
    <row r="58" spans="1:22" ht="25" customHeight="1">
      <c r="A58" s="15">
        <v>48</v>
      </c>
      <c r="B58" s="37">
        <v>171516100060</v>
      </c>
      <c r="C58" s="38">
        <v>23</v>
      </c>
      <c r="D58" s="38"/>
      <c r="E58" s="38">
        <v>70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</row>
    <row r="59" spans="1:22" ht="25" customHeight="1">
      <c r="A59" s="15">
        <v>49</v>
      </c>
      <c r="B59" s="37">
        <v>171516100061</v>
      </c>
      <c r="C59" s="38">
        <v>24</v>
      </c>
      <c r="D59" s="38"/>
      <c r="E59" s="38">
        <v>73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</row>
    <row r="60" spans="1:22" ht="25" customHeight="1">
      <c r="A60" s="15">
        <v>50</v>
      </c>
      <c r="B60" s="37">
        <v>171516100062</v>
      </c>
      <c r="C60" s="38">
        <v>15</v>
      </c>
      <c r="D60" s="38"/>
      <c r="E60" s="38">
        <v>45</v>
      </c>
      <c r="F60" s="49"/>
      <c r="G60" s="5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</row>
    <row r="61" spans="1:22" ht="25" customHeight="1">
      <c r="A61" s="15">
        <v>51</v>
      </c>
      <c r="B61" s="37">
        <v>171516100064</v>
      </c>
      <c r="C61" s="38">
        <v>20</v>
      </c>
      <c r="D61" s="38"/>
      <c r="E61" s="38">
        <v>60</v>
      </c>
      <c r="F61" s="49"/>
      <c r="G61" s="56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</row>
    <row r="62" spans="1:22" ht="25" customHeight="1">
      <c r="A62" s="15">
        <v>52</v>
      </c>
      <c r="B62" s="37">
        <v>171516100066</v>
      </c>
      <c r="C62" s="38">
        <v>22</v>
      </c>
      <c r="D62" s="38"/>
      <c r="E62" s="38">
        <v>65</v>
      </c>
      <c r="F62" s="49"/>
      <c r="G62" s="5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</row>
    <row r="63" spans="1:22" ht="25" customHeight="1">
      <c r="A63" s="15">
        <v>53</v>
      </c>
      <c r="B63" s="37">
        <v>171516100067</v>
      </c>
      <c r="C63" s="38">
        <v>24</v>
      </c>
      <c r="D63" s="38"/>
      <c r="E63" s="38">
        <v>72</v>
      </c>
      <c r="F63" s="49"/>
    </row>
    <row r="64" spans="1:22" ht="25" customHeight="1">
      <c r="A64" s="15">
        <v>54</v>
      </c>
      <c r="B64" s="37">
        <v>171516100068</v>
      </c>
      <c r="C64" s="38">
        <v>20</v>
      </c>
      <c r="D64" s="38"/>
      <c r="E64" s="38">
        <v>61</v>
      </c>
      <c r="F64" s="49"/>
    </row>
    <row r="65" spans="1:9" ht="25" customHeight="1">
      <c r="A65" s="15">
        <v>55</v>
      </c>
      <c r="B65" s="37">
        <v>171516100069</v>
      </c>
      <c r="C65" s="38">
        <v>21</v>
      </c>
      <c r="D65" s="38"/>
      <c r="E65" s="38">
        <v>62</v>
      </c>
      <c r="F65" s="49"/>
    </row>
    <row r="66" spans="1:9" ht="25" customHeight="1">
      <c r="A66" s="15">
        <v>56</v>
      </c>
      <c r="B66" s="37">
        <v>171516100070</v>
      </c>
      <c r="C66" s="38">
        <v>24</v>
      </c>
      <c r="D66" s="38"/>
      <c r="E66" s="38">
        <v>72</v>
      </c>
      <c r="F66" s="49"/>
    </row>
    <row r="67" spans="1:9" ht="25" customHeight="1">
      <c r="A67" s="15">
        <v>57</v>
      </c>
      <c r="B67" s="37">
        <v>171516100071</v>
      </c>
      <c r="C67" s="38">
        <v>19</v>
      </c>
      <c r="D67" s="38"/>
      <c r="E67" s="38">
        <v>58</v>
      </c>
      <c r="F67" s="49"/>
    </row>
    <row r="68" spans="1:9" ht="25" customHeight="1">
      <c r="A68" s="15">
        <v>58</v>
      </c>
      <c r="B68" s="37">
        <v>171516100072</v>
      </c>
      <c r="C68" s="38">
        <v>20</v>
      </c>
      <c r="D68" s="38"/>
      <c r="E68" s="38">
        <v>59</v>
      </c>
      <c r="F68" s="49"/>
    </row>
    <row r="69" spans="1:9" ht="25" customHeight="1">
      <c r="A69" s="15">
        <v>59</v>
      </c>
      <c r="B69" s="37">
        <v>171516100073</v>
      </c>
      <c r="C69" s="38">
        <v>23</v>
      </c>
      <c r="D69" s="38"/>
      <c r="E69" s="38">
        <v>68</v>
      </c>
      <c r="F69" s="49"/>
    </row>
    <row r="70" spans="1:9" ht="25" customHeight="1">
      <c r="A70" s="15">
        <v>60</v>
      </c>
      <c r="B70" s="37">
        <v>171516100074</v>
      </c>
      <c r="C70" s="38">
        <v>24</v>
      </c>
      <c r="D70" s="38"/>
      <c r="E70" s="38">
        <v>71</v>
      </c>
      <c r="F70" s="49"/>
    </row>
    <row r="71" spans="1:9" ht="25" customHeight="1">
      <c r="B71" s="37"/>
      <c r="C71" s="38"/>
      <c r="D71" s="38"/>
      <c r="E71" s="38"/>
      <c r="F71" s="49"/>
    </row>
    <row r="72" spans="1:9" ht="25" customHeight="1">
      <c r="B72" s="37"/>
      <c r="C72" s="38"/>
      <c r="D72" s="38"/>
      <c r="E72" s="38"/>
      <c r="F72" s="49"/>
    </row>
    <row r="73" spans="1:9" ht="25" customHeight="1">
      <c r="B73" s="37"/>
      <c r="C73" s="38"/>
      <c r="D73" s="38"/>
      <c r="E73" s="38"/>
      <c r="F73" s="49"/>
    </row>
    <row r="74" spans="1:9" ht="25" customHeight="1">
      <c r="B74" s="37"/>
      <c r="C74" s="38"/>
      <c r="D74" s="38"/>
      <c r="E74" s="38"/>
      <c r="F74" s="49"/>
    </row>
    <row r="75" spans="1:9" ht="25" customHeight="1">
      <c r="B75" s="37"/>
      <c r="C75" s="38"/>
      <c r="D75" s="38"/>
      <c r="E75" s="38"/>
      <c r="F75" s="49"/>
    </row>
    <row r="76" spans="1:9" ht="25" customHeight="1">
      <c r="B76" s="37"/>
      <c r="C76" s="38"/>
      <c r="D76" s="38"/>
      <c r="E76" s="38"/>
      <c r="F76" s="49"/>
    </row>
    <row r="77" spans="1:9" ht="25" customHeight="1">
      <c r="B77" s="37"/>
      <c r="C77" s="38"/>
      <c r="D77" s="38"/>
      <c r="E77" s="38"/>
      <c r="F77" s="49"/>
    </row>
    <row r="78" spans="1:9" ht="25" customHeight="1">
      <c r="B78" s="37"/>
      <c r="C78" s="38"/>
      <c r="D78" s="38"/>
      <c r="E78" s="38"/>
      <c r="F78" s="49"/>
    </row>
    <row r="79" spans="1:9" ht="25" customHeight="1">
      <c r="B79" s="37"/>
      <c r="C79" s="38"/>
      <c r="D79" s="38"/>
      <c r="E79" s="38"/>
      <c r="F79" s="49"/>
      <c r="G79" s="58"/>
    </row>
    <row r="80" spans="1:9" ht="25" customHeight="1">
      <c r="B80" s="37"/>
      <c r="C80" s="54"/>
      <c r="D80" s="54"/>
      <c r="E80" s="54"/>
      <c r="F80" s="55"/>
      <c r="G80" s="58"/>
      <c r="H80"/>
      <c r="I80"/>
    </row>
    <row r="81" spans="1:23" ht="25" customHeight="1">
      <c r="B81" s="37"/>
      <c r="C81" s="54"/>
      <c r="D81" s="54"/>
      <c r="E81" s="54"/>
      <c r="F81" s="55"/>
      <c r="G81" s="58"/>
      <c r="H81"/>
      <c r="I81"/>
    </row>
    <row r="82" spans="1:23" ht="25" customHeight="1">
      <c r="B82" s="37"/>
      <c r="C82" s="38"/>
      <c r="D82" s="38"/>
      <c r="E82" s="38"/>
      <c r="F82" s="49"/>
      <c r="G82" s="58"/>
      <c r="H82"/>
      <c r="I82"/>
    </row>
    <row r="83" spans="1:23">
      <c r="A83" s="58"/>
      <c r="B83" s="58"/>
      <c r="C83" s="58"/>
      <c r="D83" s="58"/>
      <c r="E83" s="58"/>
      <c r="F83" s="58"/>
      <c r="G83" s="58"/>
      <c r="H83"/>
      <c r="I83"/>
    </row>
    <row r="84" spans="1:23" s="67" customFormat="1" ht="15.5">
      <c r="A84" s="58"/>
      <c r="B84" s="58"/>
      <c r="C84" s="66"/>
      <c r="D84" s="66"/>
      <c r="E84" s="66"/>
      <c r="F84" s="66"/>
      <c r="G84" s="58"/>
      <c r="H84"/>
      <c r="I84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5.5">
      <c r="A85" s="58"/>
      <c r="B85" s="58"/>
      <c r="C85" s="58"/>
      <c r="D85" s="58"/>
      <c r="E85" s="58"/>
      <c r="F85" s="58"/>
      <c r="G85" s="58"/>
      <c r="H85"/>
      <c r="I85"/>
      <c r="W85" s="67"/>
    </row>
    <row r="86" spans="1:23" ht="15.5">
      <c r="A86" s="58"/>
      <c r="B86" s="58"/>
      <c r="C86" s="68"/>
      <c r="D86" s="68"/>
      <c r="E86" s="68"/>
      <c r="F86" s="68"/>
      <c r="G86" s="58"/>
      <c r="H86"/>
      <c r="I86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</row>
    <row r="87" spans="1:23">
      <c r="A87" s="58"/>
      <c r="B87" s="58"/>
      <c r="C87" s="58"/>
      <c r="D87" s="58"/>
      <c r="E87" s="58"/>
      <c r="F87" s="58"/>
      <c r="G87" s="58"/>
      <c r="H87"/>
      <c r="I87"/>
    </row>
    <row r="88" spans="1:23">
      <c r="A88" s="58"/>
      <c r="B88" s="58"/>
      <c r="C88" s="58"/>
      <c r="D88" s="58"/>
      <c r="E88" s="58"/>
      <c r="F88" s="58"/>
      <c r="G88" s="58"/>
      <c r="H88"/>
      <c r="I88"/>
    </row>
    <row r="89" spans="1:23">
      <c r="A89" s="58"/>
      <c r="B89" s="58"/>
      <c r="C89" s="58"/>
      <c r="D89" s="58"/>
      <c r="E89" s="58"/>
      <c r="F89" s="58"/>
      <c r="G89" s="58"/>
      <c r="H89"/>
      <c r="I89"/>
    </row>
    <row r="90" spans="1:23">
      <c r="A90" s="58"/>
      <c r="B90" s="58"/>
      <c r="C90" s="58"/>
      <c r="D90" s="58"/>
      <c r="E90" s="58"/>
      <c r="F90" s="58"/>
      <c r="G90" s="58"/>
      <c r="H90"/>
      <c r="I90"/>
    </row>
    <row r="91" spans="1:23" s="67" customFormat="1" ht="15.5">
      <c r="A91" s="58"/>
      <c r="B91" s="58"/>
      <c r="C91" s="58"/>
      <c r="D91" s="58"/>
      <c r="E91" s="58"/>
      <c r="F91" s="58"/>
      <c r="G91" s="58"/>
      <c r="H91"/>
      <c r="I91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5.5">
      <c r="A92" s="58"/>
      <c r="B92" s="58"/>
      <c r="C92" s="58"/>
      <c r="D92" s="58"/>
      <c r="E92" s="58"/>
      <c r="F92" s="58"/>
      <c r="G92" s="58"/>
      <c r="H92"/>
      <c r="I92"/>
      <c r="W92" s="67"/>
    </row>
    <row r="93" spans="1:23" ht="15.5">
      <c r="A93" s="58"/>
      <c r="B93" s="58"/>
      <c r="C93" s="58"/>
      <c r="D93" s="58"/>
      <c r="E93" s="58"/>
      <c r="F93" s="58"/>
      <c r="G93" s="58"/>
      <c r="H93"/>
      <c r="I93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</row>
    <row r="94" spans="1:23">
      <c r="A94" s="58"/>
      <c r="B94" s="58"/>
      <c r="C94" s="58"/>
      <c r="D94" s="58"/>
      <c r="E94" s="58"/>
      <c r="F94" s="58"/>
      <c r="G94" s="58"/>
      <c r="H94"/>
      <c r="I94"/>
    </row>
    <row r="95" spans="1:23">
      <c r="A95" s="58"/>
      <c r="B95" s="58"/>
      <c r="C95" s="58"/>
      <c r="D95" s="58"/>
      <c r="E95" s="58"/>
      <c r="F95" s="58"/>
      <c r="G95" s="58"/>
      <c r="H95"/>
      <c r="I95"/>
    </row>
    <row r="96" spans="1:23">
      <c r="A96" s="58"/>
      <c r="B96" s="58"/>
      <c r="C96" s="58"/>
      <c r="D96" s="58"/>
      <c r="E96" s="58"/>
      <c r="F96" s="58"/>
      <c r="G96" s="58"/>
      <c r="H96"/>
      <c r="I96"/>
    </row>
    <row r="97" spans="1:23">
      <c r="A97" s="58"/>
      <c r="B97" s="58"/>
      <c r="C97" s="58"/>
      <c r="D97" s="58"/>
      <c r="E97" s="58"/>
      <c r="F97" s="58"/>
      <c r="G97" s="58"/>
      <c r="H97"/>
      <c r="I97"/>
    </row>
    <row r="98" spans="1:23">
      <c r="A98" s="58"/>
      <c r="B98" s="58"/>
      <c r="C98" s="58"/>
      <c r="D98" s="58"/>
      <c r="E98" s="58"/>
      <c r="F98" s="58"/>
      <c r="G98" s="58"/>
      <c r="H98"/>
      <c r="I98"/>
    </row>
    <row r="99" spans="1:23" s="67" customFormat="1" ht="15.5">
      <c r="A99" s="58"/>
      <c r="B99" s="58"/>
      <c r="C99" s="58"/>
      <c r="D99" s="58"/>
      <c r="E99" s="58"/>
      <c r="F99" s="58"/>
      <c r="G99" s="58"/>
      <c r="H99"/>
      <c r="I99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5.5">
      <c r="A100" s="58"/>
      <c r="B100" s="58"/>
      <c r="C100" s="58"/>
      <c r="D100" s="58"/>
      <c r="E100" s="58"/>
      <c r="F100" s="58"/>
      <c r="G100" s="58"/>
      <c r="H100"/>
      <c r="I100"/>
      <c r="W100" s="67"/>
    </row>
    <row r="101" spans="1:23" ht="15.5">
      <c r="A101" s="58"/>
      <c r="B101" s="58"/>
      <c r="C101" s="58"/>
      <c r="D101" s="58"/>
      <c r="E101" s="58"/>
      <c r="F101" s="58"/>
      <c r="G101" s="58"/>
      <c r="H101"/>
      <c r="I101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</row>
    <row r="102" spans="1:23">
      <c r="A102" s="58"/>
      <c r="B102" s="58"/>
      <c r="C102" s="58"/>
      <c r="D102" s="58"/>
      <c r="E102" s="58"/>
      <c r="F102" s="58"/>
      <c r="G102" s="58"/>
      <c r="H102"/>
      <c r="I102"/>
    </row>
    <row r="103" spans="1:23">
      <c r="G103" s="58"/>
      <c r="H103"/>
      <c r="I103"/>
    </row>
    <row r="104" spans="1:23">
      <c r="H104"/>
      <c r="I104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2"/>
  <sheetViews>
    <sheetView topLeftCell="A7" workbookViewId="0">
      <selection activeCell="B7" sqref="B1:B1048576"/>
    </sheetView>
  </sheetViews>
  <sheetFormatPr defaultRowHeight="14.5"/>
  <cols>
    <col min="2" max="2" width="14.90625" bestFit="1" customWidth="1"/>
  </cols>
  <sheetData>
    <row r="1" spans="1:23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89" t="s">
        <v>1</v>
      </c>
      <c r="B2" s="89"/>
      <c r="C2" s="89"/>
      <c r="D2" s="89"/>
      <c r="E2" s="89"/>
      <c r="F2" s="3"/>
      <c r="G2" s="4" t="s">
        <v>2</v>
      </c>
      <c r="H2" s="5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2.5">
      <c r="A3" s="89" t="s">
        <v>61</v>
      </c>
      <c r="B3" s="89"/>
      <c r="C3" s="89"/>
      <c r="D3" s="89"/>
      <c r="E3" s="89"/>
      <c r="F3" s="3"/>
      <c r="G3" s="4" t="s">
        <v>4</v>
      </c>
      <c r="H3" s="5"/>
      <c r="I3" s="7" t="s">
        <v>5</v>
      </c>
      <c r="J3" s="2"/>
      <c r="K3" s="8" t="s">
        <v>6</v>
      </c>
      <c r="L3" s="8" t="s">
        <v>7</v>
      </c>
      <c r="M3" s="2"/>
      <c r="N3" s="8" t="s">
        <v>8</v>
      </c>
      <c r="O3" s="88" t="s">
        <v>9</v>
      </c>
      <c r="P3" s="88"/>
      <c r="Q3" s="88"/>
      <c r="R3" s="88"/>
      <c r="S3" s="88"/>
      <c r="T3" s="88"/>
      <c r="U3" s="88"/>
      <c r="V3" s="88"/>
      <c r="W3" s="88"/>
    </row>
    <row r="4" spans="1:23" ht="21">
      <c r="A4" s="89" t="s">
        <v>62</v>
      </c>
      <c r="B4" s="89"/>
      <c r="C4" s="89"/>
      <c r="D4" s="89"/>
      <c r="E4" s="89"/>
      <c r="F4" s="3"/>
      <c r="G4" s="4" t="s">
        <v>11</v>
      </c>
      <c r="H4" s="5"/>
      <c r="I4" s="6"/>
      <c r="J4" s="2"/>
      <c r="K4" s="9" t="s">
        <v>12</v>
      </c>
      <c r="L4" s="9">
        <v>3</v>
      </c>
      <c r="M4" s="2"/>
      <c r="N4" s="10">
        <v>3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21">
      <c r="A5" s="11" t="s">
        <v>13</v>
      </c>
      <c r="B5" s="11"/>
      <c r="C5" s="11"/>
      <c r="D5" s="11"/>
      <c r="E5" s="11"/>
      <c r="F5" s="3"/>
      <c r="G5" s="4" t="s">
        <v>14</v>
      </c>
      <c r="H5" s="41">
        <v>68.33</v>
      </c>
      <c r="I5" s="6"/>
      <c r="J5" s="2"/>
      <c r="K5" s="13" t="s">
        <v>15</v>
      </c>
      <c r="L5" s="13">
        <v>2</v>
      </c>
      <c r="M5" s="2"/>
      <c r="N5" s="14">
        <v>2</v>
      </c>
      <c r="O5" s="88"/>
      <c r="P5" s="88"/>
      <c r="Q5" s="88"/>
      <c r="R5" s="88"/>
      <c r="S5" s="88"/>
      <c r="T5" s="88"/>
      <c r="U5" s="88"/>
      <c r="V5" s="88"/>
      <c r="W5" s="88"/>
    </row>
    <row r="6" spans="1:23" ht="21">
      <c r="A6" s="15"/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42">
        <v>18.329999999999998</v>
      </c>
      <c r="I6" s="6"/>
      <c r="J6" s="2"/>
      <c r="K6" s="19" t="s">
        <v>20</v>
      </c>
      <c r="L6" s="19">
        <v>1</v>
      </c>
      <c r="M6" s="2"/>
      <c r="N6" s="20">
        <v>1</v>
      </c>
      <c r="O6" s="88"/>
      <c r="P6" s="88"/>
      <c r="Q6" s="88"/>
      <c r="R6" s="88"/>
      <c r="S6" s="88"/>
      <c r="T6" s="88"/>
      <c r="U6" s="88"/>
      <c r="V6" s="88"/>
      <c r="W6" s="88"/>
    </row>
    <row r="7" spans="1:23" ht="58">
      <c r="A7" s="15"/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43.33</v>
      </c>
      <c r="I7" s="26">
        <v>0.6</v>
      </c>
      <c r="J7" s="2"/>
      <c r="K7" s="27" t="s">
        <v>24</v>
      </c>
      <c r="L7" s="27">
        <v>0</v>
      </c>
      <c r="M7" s="2"/>
      <c r="N7" s="28"/>
      <c r="O7" s="88"/>
      <c r="P7" s="88"/>
      <c r="Q7" s="88"/>
      <c r="R7" s="88"/>
      <c r="S7" s="88"/>
      <c r="T7" s="88"/>
      <c r="U7" s="88"/>
      <c r="V7" s="88"/>
      <c r="W7" s="88"/>
    </row>
    <row r="8" spans="1:23">
      <c r="A8" s="15"/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>
      <c r="A9" s="15"/>
      <c r="B9" s="21" t="s">
        <v>30</v>
      </c>
      <c r="C9" s="23" t="s">
        <v>31</v>
      </c>
      <c r="D9" s="23"/>
      <c r="E9" s="23" t="s">
        <v>31</v>
      </c>
      <c r="F9" s="29"/>
      <c r="G9" s="15"/>
      <c r="H9" s="30"/>
      <c r="I9" s="3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5">
      <c r="A10" s="15"/>
      <c r="B10" s="21" t="s">
        <v>32</v>
      </c>
      <c r="C10" s="23">
        <v>25</v>
      </c>
      <c r="D10" s="31">
        <v>13.75</v>
      </c>
      <c r="E10" s="32">
        <v>75</v>
      </c>
      <c r="F10" s="33">
        <v>41.25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  <c r="U10" s="36" t="s">
        <v>46</v>
      </c>
      <c r="V10" s="36" t="s">
        <v>47</v>
      </c>
      <c r="W10" s="2"/>
    </row>
    <row r="11" spans="1:23" ht="15.5">
      <c r="A11" s="15">
        <v>1</v>
      </c>
      <c r="B11" s="37">
        <v>171516100002</v>
      </c>
      <c r="C11" s="65">
        <v>13</v>
      </c>
      <c r="D11" s="38">
        <f>COUNTIF(C11:C82,"&gt;="&amp;D10)</f>
        <v>41</v>
      </c>
      <c r="E11" s="38">
        <v>40</v>
      </c>
      <c r="F11" s="39">
        <f>COUNTIF(E11:E82,"&gt;="&amp;F10)</f>
        <v>11</v>
      </c>
      <c r="G11" s="40" t="s">
        <v>48</v>
      </c>
      <c r="H11" s="4">
        <v>2</v>
      </c>
      <c r="I11" s="4">
        <v>3</v>
      </c>
      <c r="J11" s="6"/>
      <c r="K11" s="6"/>
      <c r="L11" s="6"/>
      <c r="M11" s="6"/>
      <c r="N11" s="6"/>
      <c r="O11" s="6"/>
      <c r="P11" s="4">
        <v>2</v>
      </c>
      <c r="Q11" s="4"/>
      <c r="R11" s="4">
        <v>3</v>
      </c>
      <c r="S11" s="6"/>
      <c r="T11" s="4">
        <v>2</v>
      </c>
      <c r="U11" s="6"/>
      <c r="V11" s="4">
        <v>1</v>
      </c>
      <c r="W11" s="2"/>
    </row>
    <row r="12" spans="1:23" ht="15.5">
      <c r="A12" s="15">
        <v>2</v>
      </c>
      <c r="B12" s="37">
        <v>171516100003</v>
      </c>
      <c r="C12" s="65">
        <v>13</v>
      </c>
      <c r="D12" s="41">
        <v>68.33</v>
      </c>
      <c r="E12" s="38">
        <v>45</v>
      </c>
      <c r="F12" s="42">
        <v>18.329999999999998</v>
      </c>
      <c r="G12" s="40" t="s">
        <v>49</v>
      </c>
      <c r="H12" s="43">
        <v>3</v>
      </c>
      <c r="I12" s="43">
        <v>1</v>
      </c>
      <c r="J12" s="6"/>
      <c r="K12" s="6"/>
      <c r="L12" s="6"/>
      <c r="M12" s="6"/>
      <c r="N12" s="6"/>
      <c r="O12" s="6"/>
      <c r="P12" s="43">
        <v>2</v>
      </c>
      <c r="Q12" s="4"/>
      <c r="R12" s="43">
        <v>1</v>
      </c>
      <c r="S12" s="6"/>
      <c r="T12" s="43">
        <v>1</v>
      </c>
      <c r="U12" s="6"/>
      <c r="V12" s="43">
        <v>1</v>
      </c>
      <c r="W12" s="2"/>
    </row>
    <row r="13" spans="1:23" ht="15.5">
      <c r="A13" s="15">
        <v>3</v>
      </c>
      <c r="B13" s="37">
        <v>171516100005</v>
      </c>
      <c r="C13" s="65">
        <v>13</v>
      </c>
      <c r="D13" s="38"/>
      <c r="E13" s="38">
        <v>42</v>
      </c>
      <c r="F13" s="44"/>
      <c r="G13" s="40" t="s">
        <v>50</v>
      </c>
      <c r="H13" s="43">
        <v>1</v>
      </c>
      <c r="I13" s="43">
        <v>1</v>
      </c>
      <c r="J13" s="6"/>
      <c r="K13" s="6"/>
      <c r="L13" s="6"/>
      <c r="M13" s="6"/>
      <c r="N13" s="6"/>
      <c r="O13" s="6"/>
      <c r="P13" s="43">
        <v>1</v>
      </c>
      <c r="Q13" s="4"/>
      <c r="R13" s="43">
        <v>2</v>
      </c>
      <c r="S13" s="6"/>
      <c r="T13" s="43">
        <v>2</v>
      </c>
      <c r="U13" s="6"/>
      <c r="V13" s="43">
        <v>2</v>
      </c>
      <c r="W13" s="2"/>
    </row>
    <row r="14" spans="1:23" ht="15.5">
      <c r="A14" s="15">
        <v>4</v>
      </c>
      <c r="B14" s="37">
        <v>171516100006</v>
      </c>
      <c r="C14" s="65">
        <v>14</v>
      </c>
      <c r="D14" s="38"/>
      <c r="E14" s="38">
        <v>35</v>
      </c>
      <c r="F14" s="44"/>
      <c r="G14" s="40" t="s">
        <v>51</v>
      </c>
      <c r="H14" s="43">
        <v>3</v>
      </c>
      <c r="I14" s="43">
        <v>1</v>
      </c>
      <c r="J14" s="6"/>
      <c r="K14" s="6"/>
      <c r="L14" s="6"/>
      <c r="M14" s="6"/>
      <c r="N14" s="6"/>
      <c r="O14" s="6"/>
      <c r="P14" s="43">
        <v>1</v>
      </c>
      <c r="Q14" s="4"/>
      <c r="R14" s="43">
        <v>2</v>
      </c>
      <c r="S14" s="6"/>
      <c r="T14" s="43">
        <v>2</v>
      </c>
      <c r="U14" s="6"/>
      <c r="V14" s="43">
        <v>1</v>
      </c>
    </row>
    <row r="15" spans="1:23" ht="15.5">
      <c r="A15" s="15">
        <v>5</v>
      </c>
      <c r="B15" s="37">
        <v>171516100007</v>
      </c>
      <c r="C15" s="65">
        <v>14</v>
      </c>
      <c r="D15" s="38"/>
      <c r="E15" s="38">
        <v>42</v>
      </c>
      <c r="F15" s="44"/>
      <c r="G15" s="40" t="s">
        <v>52</v>
      </c>
      <c r="H15" s="43">
        <v>2</v>
      </c>
      <c r="I15" s="43">
        <v>1</v>
      </c>
      <c r="J15" s="6"/>
      <c r="K15" s="6"/>
      <c r="L15" s="6"/>
      <c r="M15" s="6"/>
      <c r="N15" s="6"/>
      <c r="O15" s="6"/>
      <c r="P15" s="43">
        <v>1</v>
      </c>
      <c r="Q15" s="4"/>
      <c r="R15" s="43">
        <v>1</v>
      </c>
      <c r="S15" s="6"/>
      <c r="T15" s="43">
        <v>1</v>
      </c>
      <c r="U15" s="6"/>
      <c r="V15" s="43">
        <v>1</v>
      </c>
    </row>
    <row r="16" spans="1:23" ht="15.5">
      <c r="A16" s="15">
        <v>6</v>
      </c>
      <c r="B16" s="37">
        <v>171516100008</v>
      </c>
      <c r="C16" s="65">
        <v>15</v>
      </c>
      <c r="D16" s="38"/>
      <c r="E16" s="38">
        <v>37</v>
      </c>
      <c r="F16" s="44"/>
      <c r="G16" s="45" t="s">
        <v>53</v>
      </c>
      <c r="H16" s="46">
        <f>AVERAGE(H11:H13)</f>
        <v>2</v>
      </c>
      <c r="I16" s="46">
        <f>AVERAGE(I13)</f>
        <v>1</v>
      </c>
      <c r="J16" s="46"/>
      <c r="K16" s="46"/>
      <c r="L16" s="46"/>
      <c r="M16" s="46"/>
      <c r="N16" s="46"/>
      <c r="O16" s="46"/>
      <c r="P16" s="46">
        <v>1.4</v>
      </c>
      <c r="Q16" s="46"/>
      <c r="R16" s="46">
        <v>1.8</v>
      </c>
      <c r="S16" s="46"/>
      <c r="T16" s="46">
        <v>1.6</v>
      </c>
      <c r="U16" s="46"/>
      <c r="V16" s="46">
        <v>1.2</v>
      </c>
      <c r="W16" s="2"/>
    </row>
    <row r="17" spans="1:23" ht="15.5">
      <c r="A17" s="15">
        <v>7</v>
      </c>
      <c r="B17" s="37">
        <v>171516100009</v>
      </c>
      <c r="C17" s="65">
        <v>14</v>
      </c>
      <c r="D17" s="38"/>
      <c r="E17" s="38">
        <v>37</v>
      </c>
      <c r="F17" s="38"/>
      <c r="G17" s="47" t="s">
        <v>54</v>
      </c>
      <c r="H17" s="48">
        <v>0.86</v>
      </c>
      <c r="I17" s="48">
        <v>0.43</v>
      </c>
      <c r="J17" s="48"/>
      <c r="K17" s="48"/>
      <c r="L17" s="48"/>
      <c r="M17" s="48"/>
      <c r="N17" s="48"/>
      <c r="O17" s="48"/>
      <c r="P17" s="48">
        <v>0.6</v>
      </c>
      <c r="Q17" s="48"/>
      <c r="R17" s="48">
        <v>0.77</v>
      </c>
      <c r="S17" s="48"/>
      <c r="T17" s="48">
        <v>0.68</v>
      </c>
      <c r="U17" s="48"/>
      <c r="V17" s="48">
        <v>0.51600000000000001</v>
      </c>
      <c r="W17" s="2"/>
    </row>
    <row r="18" spans="1:23">
      <c r="A18" s="15">
        <v>8</v>
      </c>
      <c r="B18" s="37">
        <v>171516100010</v>
      </c>
      <c r="C18" s="65">
        <v>13</v>
      </c>
      <c r="D18" s="38"/>
      <c r="E18" s="38">
        <v>42</v>
      </c>
      <c r="F18" s="49"/>
      <c r="G18" s="50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2"/>
    </row>
    <row r="19" spans="1:23">
      <c r="A19" s="15">
        <v>9</v>
      </c>
      <c r="B19" s="37">
        <v>171516100011</v>
      </c>
      <c r="C19" s="65">
        <v>15</v>
      </c>
      <c r="D19" s="38"/>
      <c r="E19" s="38">
        <v>43</v>
      </c>
      <c r="F19" s="49"/>
      <c r="G19" s="15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>
      <c r="A20" s="15">
        <v>10</v>
      </c>
      <c r="B20" s="37">
        <v>171516100012</v>
      </c>
      <c r="C20" s="65">
        <v>13</v>
      </c>
      <c r="D20" s="38"/>
      <c r="E20" s="38">
        <v>43</v>
      </c>
      <c r="F20" s="49"/>
      <c r="G20" s="15"/>
      <c r="H20" s="2"/>
      <c r="I20" s="2"/>
      <c r="J20" s="30"/>
      <c r="K20" s="3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>
      <c r="A21" s="15">
        <v>11</v>
      </c>
      <c r="B21" s="37">
        <v>171516100013</v>
      </c>
      <c r="C21" s="65">
        <v>14</v>
      </c>
      <c r="D21" s="38"/>
      <c r="E21" s="38">
        <v>41</v>
      </c>
      <c r="F21" s="49"/>
      <c r="G21" s="15"/>
      <c r="H21" s="51"/>
      <c r="I21" s="90"/>
      <c r="J21" s="90"/>
      <c r="K21" s="2"/>
      <c r="L21" s="2"/>
      <c r="M21" s="30"/>
      <c r="N21" s="30"/>
      <c r="O21" s="30"/>
      <c r="P21" s="30"/>
      <c r="Q21" s="30"/>
      <c r="R21" s="2"/>
      <c r="S21" s="2"/>
      <c r="T21" s="2"/>
      <c r="U21" s="2"/>
      <c r="V21" s="2"/>
      <c r="W21" s="2"/>
    </row>
    <row r="22" spans="1:23">
      <c r="A22" s="15">
        <v>12</v>
      </c>
      <c r="B22" s="37">
        <v>171516100014</v>
      </c>
      <c r="C22" s="65">
        <v>13</v>
      </c>
      <c r="D22" s="38"/>
      <c r="E22" s="38">
        <v>41</v>
      </c>
      <c r="F22" s="49"/>
      <c r="G22" s="15"/>
      <c r="H22" s="52"/>
      <c r="I22" s="53"/>
      <c r="J22" s="53"/>
      <c r="K22" s="2"/>
      <c r="L22" s="2"/>
      <c r="M22" s="30"/>
      <c r="N22" s="30"/>
      <c r="O22" s="30"/>
      <c r="P22" s="30"/>
      <c r="Q22" s="30"/>
      <c r="R22" s="2"/>
      <c r="S22" s="2"/>
      <c r="T22" s="2"/>
      <c r="U22" s="2"/>
      <c r="V22" s="2"/>
      <c r="W22" s="2"/>
    </row>
    <row r="23" spans="1:23">
      <c r="A23" s="15">
        <v>13</v>
      </c>
      <c r="B23" s="37">
        <v>171516100017</v>
      </c>
      <c r="C23" s="65">
        <v>17</v>
      </c>
      <c r="D23" s="38"/>
      <c r="E23" s="38">
        <v>42</v>
      </c>
      <c r="F23" s="49"/>
      <c r="G23" s="15"/>
      <c r="H23" s="15"/>
      <c r="I23" s="2"/>
      <c r="J23" s="2"/>
      <c r="K23" s="2"/>
      <c r="L23" s="2"/>
      <c r="M23" s="2"/>
      <c r="N23" s="30"/>
      <c r="O23" s="30"/>
      <c r="P23" s="30"/>
      <c r="Q23" s="30"/>
      <c r="R23" s="30"/>
      <c r="S23" s="2"/>
      <c r="T23" s="2"/>
      <c r="U23" s="2"/>
      <c r="V23" s="2"/>
      <c r="W23" s="2"/>
    </row>
    <row r="24" spans="1:23">
      <c r="A24" s="15">
        <v>14</v>
      </c>
      <c r="B24" s="37">
        <v>171516100018</v>
      </c>
      <c r="C24" s="65">
        <v>15</v>
      </c>
      <c r="D24" s="38"/>
      <c r="E24" s="38">
        <v>44</v>
      </c>
      <c r="F24" s="49"/>
      <c r="G24" s="15"/>
      <c r="H24" s="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2"/>
    </row>
    <row r="25" spans="1:23" ht="15.5">
      <c r="A25" s="15">
        <v>15</v>
      </c>
      <c r="B25" s="37">
        <v>171516100019</v>
      </c>
      <c r="C25" s="65">
        <v>17</v>
      </c>
      <c r="D25" s="54"/>
      <c r="E25" s="54">
        <v>43</v>
      </c>
      <c r="F25" s="55"/>
      <c r="G25" s="56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2"/>
    </row>
    <row r="26" spans="1:23" ht="15.5">
      <c r="A26" s="15">
        <v>16</v>
      </c>
      <c r="B26" s="37">
        <v>171516100021</v>
      </c>
      <c r="C26" s="65">
        <v>15</v>
      </c>
      <c r="D26" s="38"/>
      <c r="E26" s="38">
        <v>25</v>
      </c>
      <c r="F26" s="49"/>
      <c r="G26" s="56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2"/>
    </row>
    <row r="27" spans="1:23" ht="15.5">
      <c r="A27" s="15">
        <v>17</v>
      </c>
      <c r="B27" s="37">
        <v>171516100022</v>
      </c>
      <c r="C27" s="65">
        <v>16</v>
      </c>
      <c r="D27" s="38"/>
      <c r="E27" s="38">
        <v>33</v>
      </c>
      <c r="F27" s="49"/>
      <c r="G27" s="56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2"/>
    </row>
    <row r="28" spans="1:23" ht="15.5">
      <c r="A28" s="15">
        <v>18</v>
      </c>
      <c r="B28" s="37">
        <v>171516100023</v>
      </c>
      <c r="C28" s="65">
        <v>17</v>
      </c>
      <c r="D28" s="38"/>
      <c r="E28" s="38">
        <v>25</v>
      </c>
      <c r="F28" s="49"/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2"/>
    </row>
    <row r="29" spans="1:23" ht="15.5">
      <c r="A29" s="15">
        <v>19</v>
      </c>
      <c r="B29" s="37">
        <v>171516100024</v>
      </c>
      <c r="C29" s="65">
        <v>16</v>
      </c>
      <c r="D29" s="38"/>
      <c r="E29" s="38">
        <v>37</v>
      </c>
      <c r="F29" s="49"/>
      <c r="G29" s="56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2"/>
    </row>
    <row r="30" spans="1:23" ht="15.5">
      <c r="A30" s="15">
        <v>20</v>
      </c>
      <c r="B30" s="37">
        <v>171516100026</v>
      </c>
      <c r="C30" s="65">
        <v>17</v>
      </c>
      <c r="D30" s="38"/>
      <c r="E30" s="38">
        <v>35</v>
      </c>
      <c r="F30" s="49"/>
      <c r="G30" s="56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2"/>
    </row>
    <row r="31" spans="1:23" ht="15.5">
      <c r="A31" s="15">
        <v>21</v>
      </c>
      <c r="B31" s="37">
        <v>171516100030</v>
      </c>
      <c r="C31" s="65">
        <v>16</v>
      </c>
      <c r="D31" s="38"/>
      <c r="E31" s="38">
        <v>35</v>
      </c>
      <c r="F31" s="49"/>
      <c r="G31" s="56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2"/>
    </row>
    <row r="32" spans="1:23" ht="15.5">
      <c r="A32" s="15">
        <v>22</v>
      </c>
      <c r="B32" s="37">
        <v>171516100031</v>
      </c>
      <c r="C32" s="65">
        <v>15</v>
      </c>
      <c r="D32" s="38"/>
      <c r="E32" s="38">
        <v>36</v>
      </c>
      <c r="F32" s="49"/>
      <c r="G32" s="56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2"/>
    </row>
    <row r="33" spans="1:23" ht="15.5">
      <c r="A33" s="15">
        <v>23</v>
      </c>
      <c r="B33" s="37">
        <v>171516100032</v>
      </c>
      <c r="C33" s="65">
        <v>13</v>
      </c>
      <c r="D33" s="38"/>
      <c r="E33" s="38">
        <v>35</v>
      </c>
      <c r="F33" s="49"/>
      <c r="G33" s="5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2"/>
    </row>
    <row r="34" spans="1:23" ht="15.5">
      <c r="A34" s="15">
        <v>24</v>
      </c>
      <c r="B34" s="37">
        <v>171516100033</v>
      </c>
      <c r="C34" s="65">
        <v>14</v>
      </c>
      <c r="D34" s="38"/>
      <c r="E34" s="38">
        <v>32</v>
      </c>
      <c r="F34" s="49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>
      <c r="A35" s="15">
        <v>25</v>
      </c>
      <c r="B35" s="37">
        <v>171516100034</v>
      </c>
      <c r="C35" s="65">
        <v>14</v>
      </c>
      <c r="D35" s="38"/>
      <c r="E35" s="38">
        <v>36</v>
      </c>
      <c r="F35" s="49"/>
      <c r="G35" s="50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2"/>
    </row>
    <row r="36" spans="1:23">
      <c r="A36" s="15">
        <v>26</v>
      </c>
      <c r="B36" s="37">
        <v>171516100035</v>
      </c>
      <c r="C36" s="65">
        <v>13</v>
      </c>
      <c r="D36" s="38"/>
      <c r="E36" s="38">
        <v>36</v>
      </c>
      <c r="F36" s="49"/>
      <c r="G36" s="15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>
      <c r="A37" s="15">
        <v>27</v>
      </c>
      <c r="B37" s="37">
        <v>171516100037</v>
      </c>
      <c r="C37" s="65">
        <v>14</v>
      </c>
      <c r="D37" s="38"/>
      <c r="E37" s="38">
        <v>34</v>
      </c>
      <c r="F37" s="49"/>
      <c r="G37" s="15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5">
      <c r="A38" s="15">
        <v>28</v>
      </c>
      <c r="B38" s="37">
        <v>171516100038</v>
      </c>
      <c r="C38" s="65">
        <v>14</v>
      </c>
      <c r="D38" s="38"/>
      <c r="E38" s="38">
        <v>33</v>
      </c>
      <c r="F38" s="49"/>
      <c r="G38" s="5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2"/>
    </row>
    <row r="39" spans="1:23" ht="15.5">
      <c r="A39" s="15">
        <v>29</v>
      </c>
      <c r="B39" s="37">
        <v>171516100039</v>
      </c>
      <c r="C39" s="65">
        <v>14</v>
      </c>
      <c r="D39" s="38"/>
      <c r="E39" s="38">
        <v>37</v>
      </c>
      <c r="F39" s="49"/>
      <c r="G39" s="56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2"/>
    </row>
    <row r="40" spans="1:23" ht="15.5">
      <c r="A40" s="15">
        <v>30</v>
      </c>
      <c r="B40" s="37">
        <v>171516100040</v>
      </c>
      <c r="C40" s="65">
        <v>14</v>
      </c>
      <c r="D40" s="38"/>
      <c r="E40" s="38">
        <v>26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2"/>
    </row>
    <row r="41" spans="1:23" ht="15.5">
      <c r="A41" s="15">
        <v>31</v>
      </c>
      <c r="B41" s="37">
        <v>171516100041</v>
      </c>
      <c r="C41" s="65">
        <v>13</v>
      </c>
      <c r="D41" s="38"/>
      <c r="E41" s="38">
        <v>43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2"/>
    </row>
    <row r="42" spans="1:23" ht="15.5">
      <c r="A42" s="15">
        <v>32</v>
      </c>
      <c r="B42" s="37">
        <v>171516100042</v>
      </c>
      <c r="C42" s="65">
        <v>13</v>
      </c>
      <c r="D42" s="38"/>
      <c r="E42" s="38">
        <v>37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2"/>
    </row>
    <row r="43" spans="1:23" ht="15.5">
      <c r="A43" s="15">
        <v>33</v>
      </c>
      <c r="B43" s="37">
        <v>171516100043</v>
      </c>
      <c r="C43" s="65">
        <v>15</v>
      </c>
      <c r="D43" s="38"/>
      <c r="E43" s="38">
        <v>40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2"/>
    </row>
    <row r="44" spans="1:23" ht="15.5">
      <c r="A44" s="15">
        <v>34</v>
      </c>
      <c r="B44" s="37">
        <v>171516100044</v>
      </c>
      <c r="C44" s="65">
        <v>13</v>
      </c>
      <c r="D44" s="38"/>
      <c r="E44" s="38">
        <v>39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2"/>
    </row>
    <row r="45" spans="1:23" ht="15.5">
      <c r="A45" s="15">
        <v>35</v>
      </c>
      <c r="B45" s="37">
        <v>171516100045</v>
      </c>
      <c r="C45" s="65">
        <v>13</v>
      </c>
      <c r="D45" s="38"/>
      <c r="E45" s="38">
        <v>24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2"/>
    </row>
    <row r="46" spans="1:23" ht="15.5">
      <c r="A46" s="15">
        <v>36</v>
      </c>
      <c r="B46" s="37">
        <v>171516100048</v>
      </c>
      <c r="C46" s="65">
        <v>13</v>
      </c>
      <c r="D46" s="38"/>
      <c r="E46" s="38">
        <v>37</v>
      </c>
      <c r="F46" s="49"/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2"/>
    </row>
    <row r="47" spans="1:23" ht="15.5">
      <c r="A47" s="15">
        <v>37</v>
      </c>
      <c r="B47" s="37">
        <v>171516100049</v>
      </c>
      <c r="C47" s="65">
        <v>14</v>
      </c>
      <c r="D47" s="38"/>
      <c r="E47" s="38">
        <v>42</v>
      </c>
      <c r="F47" s="49"/>
      <c r="G47" s="5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2"/>
    </row>
    <row r="48" spans="1:23" ht="15.5">
      <c r="A48" s="15">
        <v>38</v>
      </c>
      <c r="B48" s="37">
        <v>171516100050</v>
      </c>
      <c r="C48" s="65">
        <v>15</v>
      </c>
      <c r="D48" s="38"/>
      <c r="E48" s="38">
        <v>35</v>
      </c>
      <c r="F48" s="49"/>
      <c r="G48" s="5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2"/>
    </row>
    <row r="49" spans="1:23">
      <c r="A49" s="15">
        <v>39</v>
      </c>
      <c r="B49" s="37">
        <v>171516100051</v>
      </c>
      <c r="C49" s="65">
        <v>14</v>
      </c>
      <c r="D49" s="38"/>
      <c r="E49" s="38">
        <v>36</v>
      </c>
      <c r="F49" s="49"/>
      <c r="G49" s="50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2"/>
    </row>
    <row r="50" spans="1:23">
      <c r="A50" s="15">
        <v>40</v>
      </c>
      <c r="B50" s="37">
        <v>171516100052</v>
      </c>
      <c r="C50" s="65">
        <v>13</v>
      </c>
      <c r="D50" s="38"/>
      <c r="E50" s="38">
        <v>34</v>
      </c>
      <c r="F50" s="49"/>
      <c r="G50" s="15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>
      <c r="A51" s="15">
        <v>41</v>
      </c>
      <c r="B51" s="37">
        <v>171516100053</v>
      </c>
      <c r="C51" s="65">
        <v>14</v>
      </c>
      <c r="D51" s="38"/>
      <c r="E51" s="38">
        <v>38</v>
      </c>
      <c r="F51" s="49"/>
      <c r="G51" s="15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5">
      <c r="A52" s="15">
        <v>42</v>
      </c>
      <c r="B52" s="37">
        <v>171516100054</v>
      </c>
      <c r="C52" s="65">
        <v>14</v>
      </c>
      <c r="D52" s="54"/>
      <c r="E52" s="54">
        <v>25</v>
      </c>
      <c r="F52" s="55"/>
      <c r="G52" s="5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2"/>
    </row>
    <row r="53" spans="1:23" ht="15.5">
      <c r="A53" s="15">
        <v>43</v>
      </c>
      <c r="B53" s="37">
        <v>171516100055</v>
      </c>
      <c r="C53" s="65">
        <v>15</v>
      </c>
      <c r="D53" s="54"/>
      <c r="E53" s="54">
        <v>39</v>
      </c>
      <c r="F53" s="55"/>
      <c r="G53" s="5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2"/>
    </row>
    <row r="54" spans="1:23" ht="15.5">
      <c r="A54" s="15">
        <v>44</v>
      </c>
      <c r="B54" s="37">
        <v>171516100056</v>
      </c>
      <c r="C54" s="65">
        <v>14</v>
      </c>
      <c r="D54" s="38"/>
      <c r="E54" s="38">
        <v>37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2"/>
    </row>
    <row r="55" spans="1:23" ht="15.5">
      <c r="A55" s="15">
        <v>45</v>
      </c>
      <c r="B55" s="37">
        <v>171516100057</v>
      </c>
      <c r="C55" s="65">
        <v>13</v>
      </c>
      <c r="D55" s="38"/>
      <c r="E55" s="38">
        <v>37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2"/>
    </row>
    <row r="56" spans="1:23" ht="15.5">
      <c r="A56" s="15">
        <v>46</v>
      </c>
      <c r="B56" s="37">
        <v>171516100058</v>
      </c>
      <c r="C56" s="65">
        <v>14</v>
      </c>
      <c r="D56" s="38"/>
      <c r="E56" s="38">
        <v>29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2"/>
    </row>
    <row r="57" spans="1:23" ht="15.5">
      <c r="A57" s="15">
        <v>47</v>
      </c>
      <c r="B57" s="37">
        <v>171516100059</v>
      </c>
      <c r="C57" s="65">
        <v>14</v>
      </c>
      <c r="D57" s="38"/>
      <c r="E57" s="38">
        <v>36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2"/>
    </row>
    <row r="58" spans="1:23" ht="15.5">
      <c r="A58" s="15">
        <v>48</v>
      </c>
      <c r="B58" s="37">
        <v>171516100060</v>
      </c>
      <c r="C58" s="65">
        <v>15</v>
      </c>
      <c r="D58" s="38"/>
      <c r="E58" s="38">
        <v>30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2"/>
    </row>
    <row r="59" spans="1:23" ht="15.5">
      <c r="A59" s="15">
        <v>49</v>
      </c>
      <c r="B59" s="37">
        <v>171516100061</v>
      </c>
      <c r="C59" s="65">
        <v>15</v>
      </c>
      <c r="D59" s="38"/>
      <c r="E59" s="38">
        <v>32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2"/>
    </row>
    <row r="60" spans="1:23" ht="15.5">
      <c r="A60" s="15">
        <v>50</v>
      </c>
      <c r="B60" s="37">
        <v>171516100062</v>
      </c>
      <c r="C60" s="65">
        <v>13</v>
      </c>
      <c r="D60" s="38"/>
      <c r="E60" s="38">
        <v>28</v>
      </c>
      <c r="F60" s="49"/>
      <c r="G60" s="5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2"/>
    </row>
    <row r="61" spans="1:23" ht="15.5">
      <c r="A61" s="15">
        <v>51</v>
      </c>
      <c r="B61" s="37">
        <v>171516100064</v>
      </c>
      <c r="C61" s="65">
        <v>13</v>
      </c>
      <c r="D61" s="38"/>
      <c r="E61" s="38">
        <v>30</v>
      </c>
      <c r="F61" s="49"/>
      <c r="G61" s="56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2"/>
    </row>
    <row r="62" spans="1:23" ht="15.5">
      <c r="A62" s="15">
        <v>52</v>
      </c>
      <c r="B62" s="37">
        <v>171516100066</v>
      </c>
      <c r="C62" s="65">
        <v>13</v>
      </c>
      <c r="D62" s="38"/>
      <c r="E62" s="38">
        <v>31</v>
      </c>
      <c r="F62" s="49"/>
      <c r="G62" s="5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2"/>
    </row>
    <row r="63" spans="1:23">
      <c r="A63" s="15">
        <v>53</v>
      </c>
      <c r="B63" s="37">
        <v>171516100067</v>
      </c>
      <c r="C63" s="65">
        <v>19</v>
      </c>
      <c r="D63" s="38"/>
      <c r="E63" s="38">
        <v>27</v>
      </c>
      <c r="F63" s="49"/>
      <c r="G63" s="15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>
      <c r="A64" s="15">
        <v>54</v>
      </c>
      <c r="B64" s="37">
        <v>171516100068</v>
      </c>
      <c r="C64" s="65">
        <v>14</v>
      </c>
      <c r="D64" s="38"/>
      <c r="E64" s="38">
        <v>32</v>
      </c>
      <c r="F64" s="49"/>
      <c r="G64" s="1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>
      <c r="A65" s="15">
        <v>55</v>
      </c>
      <c r="B65" s="37">
        <v>171516100069</v>
      </c>
      <c r="C65" s="65">
        <v>13</v>
      </c>
      <c r="D65" s="38"/>
      <c r="E65" s="38">
        <v>30</v>
      </c>
      <c r="F65" s="49"/>
      <c r="G65" s="1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>
      <c r="A66" s="15">
        <v>56</v>
      </c>
      <c r="B66" s="37">
        <v>171516100070</v>
      </c>
      <c r="C66" s="65">
        <v>14</v>
      </c>
      <c r="D66" s="38"/>
      <c r="E66" s="38">
        <v>28</v>
      </c>
      <c r="F66" s="49"/>
      <c r="G66" s="1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>
      <c r="A67" s="15">
        <v>57</v>
      </c>
      <c r="B67" s="37">
        <v>171516100071</v>
      </c>
      <c r="C67" s="65">
        <v>15</v>
      </c>
      <c r="D67" s="38"/>
      <c r="E67" s="38">
        <v>34</v>
      </c>
      <c r="F67" s="49"/>
      <c r="G67" s="1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>
      <c r="A68" s="15">
        <v>58</v>
      </c>
      <c r="B68" s="37">
        <v>171516100072</v>
      </c>
      <c r="C68" s="65">
        <v>15</v>
      </c>
      <c r="D68" s="38"/>
      <c r="E68" s="38">
        <v>34</v>
      </c>
      <c r="F68" s="49"/>
      <c r="G68" s="15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>
      <c r="A69" s="15">
        <v>59</v>
      </c>
      <c r="B69" s="37">
        <v>171516100073</v>
      </c>
      <c r="C69" s="65">
        <v>14</v>
      </c>
      <c r="D69" s="38"/>
      <c r="E69" s="38">
        <v>33</v>
      </c>
      <c r="F69" s="49"/>
      <c r="G69" s="15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>
      <c r="A70" s="15">
        <v>60</v>
      </c>
      <c r="B70" s="37">
        <v>171516100074</v>
      </c>
      <c r="C70" s="65">
        <v>14</v>
      </c>
      <c r="D70" s="38"/>
      <c r="E70" s="38">
        <v>33</v>
      </c>
      <c r="F70" s="49"/>
      <c r="G70" s="15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>
      <c r="A71" s="15"/>
      <c r="B71" s="37"/>
      <c r="C71" s="38"/>
      <c r="D71" s="38"/>
      <c r="E71" s="38"/>
      <c r="F71" s="49"/>
      <c r="G71" s="15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>
      <c r="A72" s="15"/>
      <c r="B72" s="37"/>
      <c r="C72" s="38"/>
      <c r="D72" s="38"/>
      <c r="E72" s="38"/>
      <c r="F72" s="49"/>
      <c r="G72" s="15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>
      <c r="A73" s="15"/>
      <c r="B73" s="37"/>
      <c r="C73" s="38"/>
      <c r="D73" s="38"/>
      <c r="E73" s="38"/>
      <c r="F73" s="49"/>
      <c r="G73" s="15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>
      <c r="A74" s="15"/>
      <c r="B74" s="37"/>
      <c r="C74" s="38"/>
      <c r="D74" s="38"/>
      <c r="E74" s="38"/>
      <c r="F74" s="49"/>
      <c r="G74" s="15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>
      <c r="A75" s="15"/>
      <c r="B75" s="37"/>
      <c r="C75" s="38"/>
      <c r="D75" s="38"/>
      <c r="E75" s="38"/>
      <c r="F75" s="49"/>
      <c r="G75" s="15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>
      <c r="A76" s="15"/>
      <c r="B76" s="37"/>
      <c r="C76" s="38"/>
      <c r="D76" s="38"/>
      <c r="E76" s="38"/>
      <c r="F76" s="49"/>
      <c r="G76" s="15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>
      <c r="A77" s="15"/>
      <c r="B77" s="37"/>
      <c r="C77" s="38"/>
      <c r="D77" s="38"/>
      <c r="E77" s="38"/>
      <c r="F77" s="49"/>
      <c r="G77" s="15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>
      <c r="A78" s="15"/>
      <c r="B78" s="37"/>
      <c r="C78" s="38"/>
      <c r="D78" s="38"/>
      <c r="E78" s="38"/>
      <c r="F78" s="49"/>
      <c r="G78" s="15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>
      <c r="A79" s="15"/>
      <c r="B79" s="37"/>
      <c r="C79" s="38"/>
      <c r="D79" s="38"/>
      <c r="E79" s="38"/>
      <c r="F79" s="49"/>
      <c r="G79" s="58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>
      <c r="A80" s="15"/>
      <c r="B80" s="37"/>
      <c r="C80" s="54"/>
      <c r="D80" s="54"/>
      <c r="E80" s="54"/>
      <c r="F80" s="55"/>
      <c r="G80" s="58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>
      <c r="A81" s="15"/>
      <c r="B81" s="37"/>
      <c r="C81" s="54"/>
      <c r="D81" s="54"/>
      <c r="E81" s="54"/>
      <c r="F81" s="55"/>
      <c r="G81" s="58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>
      <c r="A82" s="15"/>
      <c r="B82" s="37"/>
      <c r="C82" s="38"/>
      <c r="D82" s="38"/>
      <c r="E82" s="38"/>
      <c r="F82" s="49"/>
      <c r="G82" s="58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1"/>
  <sheetViews>
    <sheetView topLeftCell="E7" workbookViewId="0">
      <selection activeCell="H17" sqref="H17:V17"/>
    </sheetView>
  </sheetViews>
  <sheetFormatPr defaultRowHeight="14.5"/>
  <sheetData>
    <row r="1" spans="1:23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89" t="s">
        <v>1</v>
      </c>
      <c r="B2" s="89"/>
      <c r="C2" s="89"/>
      <c r="D2" s="89"/>
      <c r="E2" s="89"/>
      <c r="F2" s="3"/>
      <c r="G2" s="4" t="s">
        <v>2</v>
      </c>
      <c r="H2" s="5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2.5">
      <c r="A3" s="89" t="s">
        <v>155</v>
      </c>
      <c r="B3" s="89"/>
      <c r="C3" s="89"/>
      <c r="D3" s="89"/>
      <c r="E3" s="89"/>
      <c r="F3" s="3"/>
      <c r="G3" s="4" t="s">
        <v>4</v>
      </c>
      <c r="H3" s="5"/>
      <c r="I3" s="7" t="s">
        <v>5</v>
      </c>
      <c r="J3" s="2"/>
      <c r="K3" s="8" t="s">
        <v>6</v>
      </c>
      <c r="L3" s="8" t="s">
        <v>7</v>
      </c>
      <c r="M3" s="2"/>
      <c r="N3" s="8" t="s">
        <v>8</v>
      </c>
      <c r="O3" s="88" t="s">
        <v>9</v>
      </c>
      <c r="P3" s="88"/>
      <c r="Q3" s="88"/>
      <c r="R3" s="88"/>
      <c r="S3" s="88"/>
      <c r="T3" s="88"/>
      <c r="U3" s="88"/>
      <c r="V3" s="88"/>
      <c r="W3" s="88"/>
    </row>
    <row r="4" spans="1:23" ht="21">
      <c r="A4" s="89" t="s">
        <v>156</v>
      </c>
      <c r="B4" s="89"/>
      <c r="C4" s="89"/>
      <c r="D4" s="89"/>
      <c r="E4" s="89"/>
      <c r="F4" s="3"/>
      <c r="G4" s="4" t="s">
        <v>11</v>
      </c>
      <c r="H4" s="5"/>
      <c r="I4" s="6"/>
      <c r="J4" s="2"/>
      <c r="K4" s="9" t="s">
        <v>12</v>
      </c>
      <c r="L4" s="9">
        <v>3</v>
      </c>
      <c r="M4" s="2"/>
      <c r="N4" s="10">
        <v>3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21">
      <c r="A5" s="11" t="s">
        <v>13</v>
      </c>
      <c r="B5" s="11"/>
      <c r="C5" s="11"/>
      <c r="D5" s="11"/>
      <c r="E5" s="11"/>
      <c r="F5" s="3"/>
      <c r="G5" s="4" t="s">
        <v>14</v>
      </c>
      <c r="H5" s="41">
        <f>(48/60)*100</f>
        <v>80</v>
      </c>
      <c r="I5" s="6"/>
      <c r="J5" s="2"/>
      <c r="K5" s="13" t="s">
        <v>15</v>
      </c>
      <c r="L5" s="13">
        <v>2</v>
      </c>
      <c r="M5" s="2"/>
      <c r="N5" s="14">
        <v>2</v>
      </c>
      <c r="O5" s="88"/>
      <c r="P5" s="88"/>
      <c r="Q5" s="88"/>
      <c r="R5" s="88"/>
      <c r="S5" s="88"/>
      <c r="T5" s="88"/>
      <c r="U5" s="88"/>
      <c r="V5" s="88"/>
      <c r="W5" s="88"/>
    </row>
    <row r="6" spans="1:23" ht="21">
      <c r="A6" s="15"/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42">
        <f>(59/60)*100</f>
        <v>98.333333333333329</v>
      </c>
      <c r="I6" s="6"/>
      <c r="J6" s="2"/>
      <c r="K6" s="19" t="s">
        <v>20</v>
      </c>
      <c r="L6" s="19">
        <v>1</v>
      </c>
      <c r="M6" s="2"/>
      <c r="N6" s="20">
        <v>1</v>
      </c>
      <c r="O6" s="88"/>
      <c r="P6" s="88"/>
      <c r="Q6" s="88"/>
      <c r="R6" s="88"/>
      <c r="S6" s="88"/>
      <c r="T6" s="88"/>
      <c r="U6" s="88"/>
      <c r="V6" s="88"/>
      <c r="W6" s="88"/>
    </row>
    <row r="7" spans="1:23" ht="58">
      <c r="A7" s="15"/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89.166666666666657</v>
      </c>
      <c r="I7" s="26">
        <v>0.6</v>
      </c>
      <c r="J7" s="2"/>
      <c r="K7" s="27" t="s">
        <v>24</v>
      </c>
      <c r="L7" s="27">
        <v>0</v>
      </c>
      <c r="M7" s="2"/>
      <c r="N7" s="28"/>
      <c r="O7" s="88"/>
      <c r="P7" s="88"/>
      <c r="Q7" s="88"/>
      <c r="R7" s="88"/>
      <c r="S7" s="88"/>
      <c r="T7" s="88"/>
      <c r="U7" s="88"/>
      <c r="V7" s="88"/>
      <c r="W7" s="88"/>
    </row>
    <row r="8" spans="1:23">
      <c r="A8" s="15"/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57</v>
      </c>
      <c r="I8" s="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>
      <c r="A9" s="15"/>
      <c r="B9" s="21" t="s">
        <v>30</v>
      </c>
      <c r="C9" s="23" t="s">
        <v>140</v>
      </c>
      <c r="D9" s="23"/>
      <c r="E9" s="23" t="s">
        <v>140</v>
      </c>
      <c r="F9" s="29"/>
      <c r="G9" s="15"/>
      <c r="H9" s="30"/>
      <c r="I9" s="3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5">
      <c r="A10" s="15"/>
      <c r="B10" s="21" t="s">
        <v>32</v>
      </c>
      <c r="C10" s="23">
        <v>30</v>
      </c>
      <c r="D10" s="31">
        <f>(0.55*30)</f>
        <v>16.5</v>
      </c>
      <c r="E10" s="32">
        <v>70</v>
      </c>
      <c r="F10" s="33">
        <f>0.55*70</f>
        <v>38.5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  <c r="U10" s="36" t="s">
        <v>46</v>
      </c>
      <c r="V10" s="36" t="s">
        <v>47</v>
      </c>
      <c r="W10" s="2"/>
    </row>
    <row r="11" spans="1:23" ht="15.5">
      <c r="A11" s="15">
        <v>1</v>
      </c>
      <c r="B11" s="37">
        <v>171516100002</v>
      </c>
      <c r="C11" s="73">
        <v>20</v>
      </c>
      <c r="D11" s="38">
        <f>COUNTIF(C11:C82,"&gt;="&amp;D10)</f>
        <v>48</v>
      </c>
      <c r="E11" s="38">
        <v>60</v>
      </c>
      <c r="F11" s="39">
        <f>COUNTIF(E11:E82,"&gt;="&amp;F10)</f>
        <v>59</v>
      </c>
      <c r="G11" s="40" t="s">
        <v>48</v>
      </c>
      <c r="H11" s="4">
        <v>2</v>
      </c>
      <c r="I11" s="4">
        <v>1</v>
      </c>
      <c r="J11" s="6"/>
      <c r="K11" s="6"/>
      <c r="L11" s="6"/>
      <c r="M11" s="6"/>
      <c r="N11" s="6"/>
      <c r="O11" s="6"/>
      <c r="P11" s="4">
        <v>1</v>
      </c>
      <c r="Q11" s="5"/>
      <c r="R11" s="4"/>
      <c r="S11" s="6"/>
      <c r="T11" s="4">
        <v>1</v>
      </c>
      <c r="U11" s="6"/>
      <c r="V11" s="4">
        <v>1</v>
      </c>
      <c r="W11" s="2"/>
    </row>
    <row r="12" spans="1:23" ht="15.5">
      <c r="A12" s="15">
        <v>2</v>
      </c>
      <c r="B12" s="37">
        <v>171516100003</v>
      </c>
      <c r="C12" s="73">
        <v>22</v>
      </c>
      <c r="D12" s="41">
        <f>(48/60)*100</f>
        <v>80</v>
      </c>
      <c r="E12" s="38">
        <v>56</v>
      </c>
      <c r="F12" s="42">
        <f>(59/60)*100</f>
        <v>98.333333333333329</v>
      </c>
      <c r="G12" s="40" t="s">
        <v>49</v>
      </c>
      <c r="H12" s="43">
        <v>1</v>
      </c>
      <c r="I12" s="43">
        <v>1</v>
      </c>
      <c r="J12" s="6"/>
      <c r="K12" s="6"/>
      <c r="L12" s="6"/>
      <c r="M12" s="6"/>
      <c r="N12" s="6"/>
      <c r="O12" s="6"/>
      <c r="P12" s="43">
        <v>1</v>
      </c>
      <c r="Q12" s="5"/>
      <c r="R12" s="43"/>
      <c r="S12" s="6"/>
      <c r="T12" s="43">
        <v>1</v>
      </c>
      <c r="U12" s="6"/>
      <c r="V12" s="43">
        <v>1</v>
      </c>
      <c r="W12" s="2"/>
    </row>
    <row r="13" spans="1:23" ht="15.5">
      <c r="A13" s="15">
        <v>3</v>
      </c>
      <c r="B13" s="37">
        <v>171516100005</v>
      </c>
      <c r="C13" s="73">
        <v>18</v>
      </c>
      <c r="D13" s="38"/>
      <c r="E13" s="38">
        <v>64</v>
      </c>
      <c r="F13" s="44"/>
      <c r="G13" s="40" t="s">
        <v>50</v>
      </c>
      <c r="H13" s="43">
        <v>2</v>
      </c>
      <c r="I13" s="43">
        <v>2</v>
      </c>
      <c r="J13" s="6"/>
      <c r="K13" s="6"/>
      <c r="L13" s="6"/>
      <c r="M13" s="6"/>
      <c r="N13" s="6"/>
      <c r="O13" s="6"/>
      <c r="P13" s="43">
        <v>2</v>
      </c>
      <c r="Q13" s="5"/>
      <c r="R13" s="43"/>
      <c r="S13" s="6"/>
      <c r="T13" s="43">
        <v>1</v>
      </c>
      <c r="U13" s="6"/>
      <c r="V13" s="43">
        <v>1</v>
      </c>
      <c r="W13" s="2"/>
    </row>
    <row r="14" spans="1:23" ht="15.5">
      <c r="A14" s="15">
        <v>4</v>
      </c>
      <c r="B14" s="37">
        <v>171516100006</v>
      </c>
      <c r="C14" s="73">
        <v>18</v>
      </c>
      <c r="D14" s="38"/>
      <c r="E14" s="38">
        <v>62</v>
      </c>
      <c r="F14" s="44"/>
      <c r="G14" s="40" t="s">
        <v>51</v>
      </c>
      <c r="H14" s="43">
        <v>1</v>
      </c>
      <c r="I14" s="43">
        <v>1</v>
      </c>
      <c r="J14" s="6"/>
      <c r="K14" s="6"/>
      <c r="L14" s="6"/>
      <c r="M14" s="6"/>
      <c r="N14" s="6"/>
      <c r="O14" s="6"/>
      <c r="P14" s="43">
        <v>1</v>
      </c>
      <c r="Q14" s="5"/>
      <c r="R14" s="43"/>
      <c r="S14" s="6"/>
      <c r="T14" s="43">
        <v>1</v>
      </c>
      <c r="U14" s="6"/>
      <c r="V14" s="43">
        <v>1</v>
      </c>
      <c r="W14" s="2"/>
    </row>
    <row r="15" spans="1:23" ht="15.5">
      <c r="A15" s="15">
        <v>5</v>
      </c>
      <c r="B15" s="37">
        <v>171516100007</v>
      </c>
      <c r="C15" s="73">
        <v>24</v>
      </c>
      <c r="D15" s="38"/>
      <c r="E15" s="38">
        <v>58</v>
      </c>
      <c r="F15" s="44"/>
      <c r="G15" s="40" t="s">
        <v>52</v>
      </c>
      <c r="H15" s="43">
        <v>2</v>
      </c>
      <c r="I15" s="43">
        <v>2</v>
      </c>
      <c r="J15" s="6"/>
      <c r="K15" s="6"/>
      <c r="L15" s="6"/>
      <c r="M15" s="6"/>
      <c r="N15" s="6"/>
      <c r="O15" s="6"/>
      <c r="P15" s="43">
        <v>1</v>
      </c>
      <c r="Q15" s="5"/>
      <c r="R15" s="43"/>
      <c r="S15" s="6"/>
      <c r="T15" s="43">
        <v>2</v>
      </c>
      <c r="U15" s="6"/>
      <c r="V15" s="43">
        <v>1</v>
      </c>
      <c r="W15" s="2"/>
    </row>
    <row r="16" spans="1:23" ht="15.5">
      <c r="A16" s="15">
        <v>6</v>
      </c>
      <c r="B16" s="37">
        <v>171516100008</v>
      </c>
      <c r="C16" s="73">
        <v>26</v>
      </c>
      <c r="D16" s="38"/>
      <c r="E16" s="38">
        <v>66</v>
      </c>
      <c r="F16" s="44"/>
      <c r="G16" s="45" t="s">
        <v>53</v>
      </c>
      <c r="H16" s="46">
        <f>AVERAGE(H11:H15)</f>
        <v>1.6</v>
      </c>
      <c r="I16" s="46">
        <f t="shared" ref="I16:V16" si="0">AVERAGE(I11:I15)</f>
        <v>1.4</v>
      </c>
      <c r="J16" s="46"/>
      <c r="K16" s="46"/>
      <c r="L16" s="46"/>
      <c r="M16" s="46"/>
      <c r="N16" s="46"/>
      <c r="O16" s="46"/>
      <c r="P16" s="46">
        <f t="shared" si="0"/>
        <v>1.2</v>
      </c>
      <c r="Q16" s="46"/>
      <c r="R16" s="46"/>
      <c r="S16" s="46"/>
      <c r="T16" s="46">
        <f t="shared" si="0"/>
        <v>1.2</v>
      </c>
      <c r="U16" s="46"/>
      <c r="V16" s="46">
        <f t="shared" si="0"/>
        <v>1</v>
      </c>
      <c r="W16" s="2"/>
    </row>
    <row r="17" spans="1:23" ht="15.5">
      <c r="A17" s="15">
        <v>7</v>
      </c>
      <c r="B17" s="37">
        <v>171516100009</v>
      </c>
      <c r="C17" s="73">
        <v>16</v>
      </c>
      <c r="D17" s="38"/>
      <c r="E17" s="38">
        <v>50</v>
      </c>
      <c r="F17" s="38"/>
      <c r="G17" s="47" t="s">
        <v>54</v>
      </c>
      <c r="H17" s="48">
        <f>(89.17*H16)/100</f>
        <v>1.42672</v>
      </c>
      <c r="I17" s="48">
        <f t="shared" ref="I17:V17" si="1">(89.17*I16)/100</f>
        <v>1.24838</v>
      </c>
      <c r="J17" s="48"/>
      <c r="K17" s="48"/>
      <c r="L17" s="48"/>
      <c r="M17" s="48"/>
      <c r="N17" s="48"/>
      <c r="O17" s="48"/>
      <c r="P17" s="48">
        <f t="shared" si="1"/>
        <v>1.0700400000000001</v>
      </c>
      <c r="Q17" s="48"/>
      <c r="R17" s="48"/>
      <c r="S17" s="48"/>
      <c r="T17" s="48">
        <f t="shared" si="1"/>
        <v>1.0700400000000001</v>
      </c>
      <c r="U17" s="48"/>
      <c r="V17" s="48">
        <f t="shared" si="1"/>
        <v>0.89170000000000005</v>
      </c>
      <c r="W17" s="2"/>
    </row>
    <row r="18" spans="1:23">
      <c r="A18" s="15">
        <v>8</v>
      </c>
      <c r="B18" s="37">
        <v>171516100010</v>
      </c>
      <c r="C18" s="73">
        <v>18</v>
      </c>
      <c r="D18" s="38"/>
      <c r="E18" s="38">
        <v>26</v>
      </c>
      <c r="F18" s="49"/>
      <c r="G18" s="15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>
      <c r="A19" s="15">
        <v>9</v>
      </c>
      <c r="B19" s="37">
        <v>171516100011</v>
      </c>
      <c r="C19" s="73">
        <v>24</v>
      </c>
      <c r="D19" s="38"/>
      <c r="E19" s="38">
        <v>58</v>
      </c>
      <c r="F19" s="49"/>
      <c r="G19" s="15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>
      <c r="A20" s="15">
        <v>10</v>
      </c>
      <c r="B20" s="37">
        <v>171516100012</v>
      </c>
      <c r="C20" s="73">
        <v>28</v>
      </c>
      <c r="D20" s="38"/>
      <c r="E20" s="38">
        <v>68</v>
      </c>
      <c r="F20" s="49"/>
      <c r="G20" s="15"/>
      <c r="H20" s="2"/>
      <c r="I20" s="2"/>
      <c r="J20" s="30"/>
      <c r="K20" s="3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>
      <c r="A21" s="15">
        <v>11</v>
      </c>
      <c r="B21" s="37">
        <v>171516100013</v>
      </c>
      <c r="C21" s="73">
        <v>24</v>
      </c>
      <c r="D21" s="38"/>
      <c r="E21" s="38">
        <v>68</v>
      </c>
      <c r="F21" s="49"/>
      <c r="G21" s="15"/>
      <c r="H21" s="51"/>
      <c r="I21" s="90"/>
      <c r="J21" s="90"/>
      <c r="K21" s="2"/>
      <c r="L21" s="2"/>
      <c r="M21" s="30"/>
      <c r="N21" s="30"/>
      <c r="O21" s="30"/>
      <c r="P21" s="30"/>
      <c r="Q21" s="30"/>
      <c r="R21" s="2"/>
      <c r="S21" s="2"/>
      <c r="T21" s="2"/>
      <c r="U21" s="2"/>
      <c r="V21" s="2"/>
      <c r="W21" s="2"/>
    </row>
    <row r="22" spans="1:23">
      <c r="A22" s="15">
        <v>12</v>
      </c>
      <c r="B22" s="37">
        <v>171516100014</v>
      </c>
      <c r="C22" s="73">
        <v>14</v>
      </c>
      <c r="D22" s="38"/>
      <c r="E22" s="38">
        <v>48</v>
      </c>
      <c r="F22" s="49"/>
      <c r="G22" s="15"/>
      <c r="H22" s="52"/>
      <c r="I22" s="53"/>
      <c r="J22" s="53"/>
      <c r="K22" s="2"/>
      <c r="L22" s="2"/>
      <c r="M22" s="30"/>
      <c r="N22" s="30"/>
      <c r="O22" s="30"/>
      <c r="P22" s="30"/>
      <c r="Q22" s="30"/>
      <c r="R22" s="2"/>
      <c r="S22" s="2"/>
      <c r="T22" s="2"/>
      <c r="U22" s="2"/>
      <c r="V22" s="2"/>
      <c r="W22" s="2"/>
    </row>
    <row r="23" spans="1:23">
      <c r="A23" s="15">
        <v>13</v>
      </c>
      <c r="B23" s="37">
        <v>171516100017</v>
      </c>
      <c r="C23" s="73">
        <v>28</v>
      </c>
      <c r="D23" s="38"/>
      <c r="E23" s="38">
        <v>64</v>
      </c>
      <c r="F23" s="49"/>
      <c r="G23" s="15"/>
      <c r="H23" s="15"/>
      <c r="I23" s="2"/>
      <c r="J23" s="2"/>
      <c r="K23" s="2"/>
      <c r="L23" s="2"/>
      <c r="M23" s="2"/>
      <c r="N23" s="30"/>
      <c r="O23" s="30"/>
      <c r="P23" s="30"/>
      <c r="Q23" s="30"/>
      <c r="R23" s="30"/>
      <c r="S23" s="2"/>
      <c r="T23" s="2"/>
      <c r="U23" s="2"/>
      <c r="V23" s="2"/>
      <c r="W23" s="2"/>
    </row>
    <row r="24" spans="1:23">
      <c r="A24" s="15">
        <v>14</v>
      </c>
      <c r="B24" s="37">
        <v>171516100018</v>
      </c>
      <c r="C24" s="73">
        <v>18</v>
      </c>
      <c r="D24" s="38"/>
      <c r="E24" s="38">
        <v>62</v>
      </c>
      <c r="F24" s="49"/>
      <c r="G24" s="15"/>
      <c r="H24" s="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2"/>
    </row>
    <row r="25" spans="1:23" ht="15.5">
      <c r="A25" s="15">
        <v>15</v>
      </c>
      <c r="B25" s="37">
        <v>171516100019</v>
      </c>
      <c r="C25" s="73">
        <v>20</v>
      </c>
      <c r="D25" s="54"/>
      <c r="E25" s="38">
        <v>56</v>
      </c>
      <c r="F25" s="55"/>
      <c r="G25" s="56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2"/>
    </row>
    <row r="26" spans="1:23" ht="15.5">
      <c r="A26" s="15">
        <v>16</v>
      </c>
      <c r="B26" s="37">
        <v>171516100021</v>
      </c>
      <c r="C26" s="73">
        <v>20</v>
      </c>
      <c r="D26" s="38"/>
      <c r="E26" s="38">
        <v>60</v>
      </c>
      <c r="F26" s="49"/>
      <c r="G26" s="56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2"/>
    </row>
    <row r="27" spans="1:23" ht="15.5">
      <c r="A27" s="15">
        <v>17</v>
      </c>
      <c r="B27" s="37">
        <v>171516100022</v>
      </c>
      <c r="C27" s="73">
        <v>28</v>
      </c>
      <c r="D27" s="38"/>
      <c r="E27" s="38">
        <v>68</v>
      </c>
      <c r="F27" s="49"/>
      <c r="G27" s="56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2"/>
    </row>
    <row r="28" spans="1:23" ht="15.5">
      <c r="A28" s="15">
        <v>18</v>
      </c>
      <c r="B28" s="37">
        <v>171516100023</v>
      </c>
      <c r="C28" s="73">
        <v>26</v>
      </c>
      <c r="D28" s="38"/>
      <c r="E28" s="38">
        <v>68</v>
      </c>
      <c r="F28" s="49"/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2"/>
    </row>
    <row r="29" spans="1:23" ht="15.5">
      <c r="A29" s="15">
        <v>19</v>
      </c>
      <c r="B29" s="37">
        <v>171516100024</v>
      </c>
      <c r="C29" s="73">
        <v>16</v>
      </c>
      <c r="D29" s="38"/>
      <c r="E29" s="38">
        <v>48</v>
      </c>
      <c r="F29" s="49"/>
      <c r="G29" s="56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2"/>
    </row>
    <row r="30" spans="1:23" ht="15.5">
      <c r="A30" s="15">
        <v>20</v>
      </c>
      <c r="B30" s="37">
        <v>171516100026</v>
      </c>
      <c r="C30" s="73">
        <v>24</v>
      </c>
      <c r="D30" s="38"/>
      <c r="E30" s="38">
        <v>68</v>
      </c>
      <c r="F30" s="49"/>
      <c r="G30" s="56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2"/>
    </row>
    <row r="31" spans="1:23" ht="15.5">
      <c r="A31" s="15">
        <v>21</v>
      </c>
      <c r="B31" s="37">
        <v>171516100030</v>
      </c>
      <c r="C31" s="73">
        <v>18</v>
      </c>
      <c r="D31" s="38"/>
      <c r="E31" s="38">
        <v>60</v>
      </c>
      <c r="F31" s="49"/>
      <c r="G31" s="56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2"/>
    </row>
    <row r="32" spans="1:23" ht="15.5">
      <c r="A32" s="15">
        <v>22</v>
      </c>
      <c r="B32" s="37">
        <v>171516100031</v>
      </c>
      <c r="C32" s="73">
        <v>14</v>
      </c>
      <c r="D32" s="38"/>
      <c r="E32" s="38">
        <v>44</v>
      </c>
      <c r="F32" s="49"/>
      <c r="G32" s="56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2"/>
    </row>
    <row r="33" spans="1:23" ht="15.5">
      <c r="A33" s="15">
        <v>23</v>
      </c>
      <c r="B33" s="37">
        <v>171516100032</v>
      </c>
      <c r="C33" s="73">
        <v>28</v>
      </c>
      <c r="D33" s="38"/>
      <c r="E33" s="38">
        <v>68</v>
      </c>
      <c r="F33" s="49"/>
      <c r="G33" s="5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2"/>
    </row>
    <row r="34" spans="1:23" ht="15.5">
      <c r="A34" s="15">
        <v>24</v>
      </c>
      <c r="B34" s="37">
        <v>171516100033</v>
      </c>
      <c r="C34" s="73">
        <v>18</v>
      </c>
      <c r="D34" s="38"/>
      <c r="E34" s="38">
        <v>52</v>
      </c>
      <c r="F34" s="49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>
      <c r="A35" s="15">
        <v>25</v>
      </c>
      <c r="B35" s="37">
        <v>171516100034</v>
      </c>
      <c r="C35" s="73">
        <v>14</v>
      </c>
      <c r="D35" s="38"/>
      <c r="E35" s="38">
        <v>66</v>
      </c>
      <c r="F35" s="49"/>
      <c r="G35" s="50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2"/>
    </row>
    <row r="36" spans="1:23">
      <c r="A36" s="15">
        <v>26</v>
      </c>
      <c r="B36" s="37">
        <v>171516100035</v>
      </c>
      <c r="C36" s="73">
        <v>18</v>
      </c>
      <c r="D36" s="38"/>
      <c r="E36" s="38">
        <v>58</v>
      </c>
      <c r="F36" s="49"/>
      <c r="G36" s="15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>
      <c r="A37" s="15">
        <v>27</v>
      </c>
      <c r="B37" s="37">
        <v>171516100037</v>
      </c>
      <c r="C37" s="73">
        <v>16</v>
      </c>
      <c r="D37" s="38"/>
      <c r="E37" s="38">
        <v>54</v>
      </c>
      <c r="F37" s="49"/>
      <c r="G37" s="15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5">
      <c r="A38" s="15">
        <v>28</v>
      </c>
      <c r="B38" s="37">
        <v>171516100038</v>
      </c>
      <c r="C38" s="73">
        <v>18</v>
      </c>
      <c r="D38" s="38"/>
      <c r="E38" s="38">
        <v>56</v>
      </c>
      <c r="F38" s="49"/>
      <c r="G38" s="5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2"/>
    </row>
    <row r="39" spans="1:23" ht="15.5">
      <c r="A39" s="15">
        <v>29</v>
      </c>
      <c r="B39" s="37">
        <v>171516100039</v>
      </c>
      <c r="C39" s="73">
        <v>20</v>
      </c>
      <c r="D39" s="38"/>
      <c r="E39" s="38">
        <v>50</v>
      </c>
      <c r="F39" s="49"/>
      <c r="G39" s="56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2"/>
    </row>
    <row r="40" spans="1:23" ht="15.5">
      <c r="A40" s="15">
        <v>30</v>
      </c>
      <c r="B40" s="37">
        <v>171516100040</v>
      </c>
      <c r="C40" s="73">
        <v>28</v>
      </c>
      <c r="D40" s="38"/>
      <c r="E40" s="38">
        <v>66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2"/>
    </row>
    <row r="41" spans="1:23" ht="15.5">
      <c r="A41" s="15">
        <v>31</v>
      </c>
      <c r="B41" s="37">
        <v>171516100041</v>
      </c>
      <c r="C41" s="73">
        <v>18</v>
      </c>
      <c r="D41" s="38"/>
      <c r="E41" s="38">
        <v>54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2"/>
    </row>
    <row r="42" spans="1:23" ht="15.5">
      <c r="A42" s="15">
        <v>32</v>
      </c>
      <c r="B42" s="37">
        <v>171516100042</v>
      </c>
      <c r="C42" s="73">
        <v>18</v>
      </c>
      <c r="D42" s="38"/>
      <c r="E42" s="38">
        <v>48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2"/>
    </row>
    <row r="43" spans="1:23" ht="15.5">
      <c r="A43" s="15">
        <v>33</v>
      </c>
      <c r="B43" s="37">
        <v>171516100043</v>
      </c>
      <c r="C43" s="73">
        <v>20</v>
      </c>
      <c r="D43" s="38"/>
      <c r="E43" s="38">
        <v>58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2"/>
    </row>
    <row r="44" spans="1:23" ht="15.5">
      <c r="A44" s="15">
        <v>34</v>
      </c>
      <c r="B44" s="37">
        <v>171516100044</v>
      </c>
      <c r="C44" s="73">
        <v>18</v>
      </c>
      <c r="D44" s="38"/>
      <c r="E44" s="38">
        <v>52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2"/>
    </row>
    <row r="45" spans="1:23" ht="15.5">
      <c r="A45" s="15">
        <v>35</v>
      </c>
      <c r="B45" s="37">
        <v>171516100045</v>
      </c>
      <c r="C45" s="73">
        <v>20</v>
      </c>
      <c r="D45" s="38"/>
      <c r="E45" s="38">
        <v>50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2"/>
    </row>
    <row r="46" spans="1:23" ht="15.5">
      <c r="A46" s="15">
        <v>36</v>
      </c>
      <c r="B46" s="37">
        <v>171516100048</v>
      </c>
      <c r="C46" s="73">
        <v>26</v>
      </c>
      <c r="D46" s="38"/>
      <c r="E46" s="38">
        <v>64</v>
      </c>
      <c r="F46" s="49"/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2"/>
    </row>
    <row r="47" spans="1:23" ht="15.5">
      <c r="A47" s="15">
        <v>37</v>
      </c>
      <c r="B47" s="37">
        <v>171516100049</v>
      </c>
      <c r="C47" s="73">
        <v>18</v>
      </c>
      <c r="D47" s="38"/>
      <c r="E47" s="38">
        <v>54</v>
      </c>
      <c r="F47" s="49"/>
      <c r="G47" s="5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2"/>
    </row>
    <row r="48" spans="1:23" ht="15.5">
      <c r="A48" s="15">
        <v>38</v>
      </c>
      <c r="B48" s="37">
        <v>171516100050</v>
      </c>
      <c r="C48" s="73">
        <v>26</v>
      </c>
      <c r="D48" s="38"/>
      <c r="E48" s="38">
        <v>68</v>
      </c>
      <c r="F48" s="49"/>
      <c r="G48" s="5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2"/>
    </row>
    <row r="49" spans="1:23">
      <c r="A49" s="15">
        <v>39</v>
      </c>
      <c r="B49" s="37">
        <v>171516100051</v>
      </c>
      <c r="C49" s="73">
        <v>14</v>
      </c>
      <c r="D49" s="38"/>
      <c r="E49" s="38">
        <v>50</v>
      </c>
      <c r="F49" s="49"/>
      <c r="G49" s="50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2"/>
    </row>
    <row r="50" spans="1:23">
      <c r="A50" s="15">
        <v>40</v>
      </c>
      <c r="B50" s="37">
        <v>171516100052</v>
      </c>
      <c r="C50" s="73">
        <v>18</v>
      </c>
      <c r="D50" s="38"/>
      <c r="E50" s="38">
        <v>58</v>
      </c>
      <c r="F50" s="49"/>
      <c r="G50" s="15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>
      <c r="A51" s="15">
        <v>41</v>
      </c>
      <c r="B51" s="37">
        <v>171516100053</v>
      </c>
      <c r="C51" s="73">
        <v>20</v>
      </c>
      <c r="D51" s="38"/>
      <c r="E51" s="38">
        <v>54</v>
      </c>
      <c r="F51" s="49"/>
      <c r="G51" s="15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5">
      <c r="A52" s="15">
        <v>42</v>
      </c>
      <c r="B52" s="37">
        <v>171516100054</v>
      </c>
      <c r="C52" s="73">
        <v>18</v>
      </c>
      <c r="D52" s="54"/>
      <c r="E52" s="38">
        <v>58</v>
      </c>
      <c r="F52" s="55"/>
      <c r="G52" s="5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2"/>
    </row>
    <row r="53" spans="1:23" ht="15.5">
      <c r="A53" s="15">
        <v>43</v>
      </c>
      <c r="B53" s="37">
        <v>171516100055</v>
      </c>
      <c r="C53" s="73">
        <v>16</v>
      </c>
      <c r="D53" s="54"/>
      <c r="E53" s="38">
        <v>58</v>
      </c>
      <c r="F53" s="55"/>
      <c r="G53" s="5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2"/>
    </row>
    <row r="54" spans="1:23" ht="15.5">
      <c r="A54" s="15">
        <v>44</v>
      </c>
      <c r="B54" s="37">
        <v>171516100056</v>
      </c>
      <c r="C54" s="73">
        <v>26</v>
      </c>
      <c r="D54" s="38"/>
      <c r="E54" s="38">
        <v>66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2"/>
    </row>
    <row r="55" spans="1:23" ht="15.5">
      <c r="A55" s="15">
        <v>45</v>
      </c>
      <c r="B55" s="37">
        <v>171516100057</v>
      </c>
      <c r="C55" s="73">
        <v>18</v>
      </c>
      <c r="D55" s="38"/>
      <c r="E55" s="38">
        <v>54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2"/>
    </row>
    <row r="56" spans="1:23" ht="15.5">
      <c r="A56" s="15">
        <v>46</v>
      </c>
      <c r="B56" s="37">
        <v>171516100058</v>
      </c>
      <c r="C56" s="73">
        <v>14</v>
      </c>
      <c r="D56" s="38"/>
      <c r="E56" s="38">
        <v>56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2"/>
    </row>
    <row r="57" spans="1:23" ht="15.5">
      <c r="A57" s="15">
        <v>47</v>
      </c>
      <c r="B57" s="37">
        <v>171516100059</v>
      </c>
      <c r="C57" s="73">
        <v>18</v>
      </c>
      <c r="D57" s="38"/>
      <c r="E57" s="38">
        <v>60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2"/>
    </row>
    <row r="58" spans="1:23" ht="15.5">
      <c r="A58" s="15">
        <v>48</v>
      </c>
      <c r="B58" s="37">
        <v>171516100060</v>
      </c>
      <c r="C58" s="73">
        <v>16</v>
      </c>
      <c r="D58" s="38"/>
      <c r="E58" s="38">
        <v>58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2"/>
    </row>
    <row r="59" spans="1:23" ht="15.5">
      <c r="A59" s="15">
        <v>49</v>
      </c>
      <c r="B59" s="37">
        <v>171516100061</v>
      </c>
      <c r="C59" s="73">
        <v>28</v>
      </c>
      <c r="D59" s="38"/>
      <c r="E59" s="38">
        <v>68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2"/>
    </row>
    <row r="60" spans="1:23" ht="15.5">
      <c r="A60" s="15">
        <v>50</v>
      </c>
      <c r="B60" s="37">
        <v>171516100062</v>
      </c>
      <c r="C60" s="73">
        <v>16</v>
      </c>
      <c r="D60" s="38"/>
      <c r="E60" s="38">
        <v>46</v>
      </c>
      <c r="F60" s="49"/>
      <c r="G60" s="5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2"/>
    </row>
    <row r="61" spans="1:23" ht="15.5">
      <c r="A61" s="15">
        <v>51</v>
      </c>
      <c r="B61" s="37">
        <v>171516100064</v>
      </c>
      <c r="C61" s="73">
        <v>18</v>
      </c>
      <c r="D61" s="38"/>
      <c r="E61" s="38">
        <v>54</v>
      </c>
      <c r="F61" s="49"/>
      <c r="G61" s="56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2"/>
    </row>
    <row r="62" spans="1:23" ht="15.5">
      <c r="A62" s="15">
        <v>52</v>
      </c>
      <c r="B62" s="37">
        <v>171516100066</v>
      </c>
      <c r="C62" s="73">
        <v>20</v>
      </c>
      <c r="D62" s="38"/>
      <c r="E62" s="38">
        <v>52</v>
      </c>
      <c r="F62" s="49"/>
      <c r="G62" s="5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2"/>
    </row>
    <row r="63" spans="1:23">
      <c r="A63" s="15">
        <v>53</v>
      </c>
      <c r="B63" s="37">
        <v>171516100067</v>
      </c>
      <c r="C63" s="73">
        <v>28</v>
      </c>
      <c r="D63" s="38"/>
      <c r="E63" s="38">
        <v>66</v>
      </c>
      <c r="F63" s="49"/>
      <c r="G63" s="15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>
      <c r="A64" s="15">
        <v>54</v>
      </c>
      <c r="B64" s="37">
        <v>171516100068</v>
      </c>
      <c r="C64" s="73">
        <v>18</v>
      </c>
      <c r="D64" s="38"/>
      <c r="E64" s="38">
        <v>62</v>
      </c>
      <c r="F64" s="49"/>
      <c r="G64" s="1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>
      <c r="A65" s="15">
        <v>55</v>
      </c>
      <c r="B65" s="37">
        <v>171516100069</v>
      </c>
      <c r="C65" s="73">
        <v>28</v>
      </c>
      <c r="D65" s="38"/>
      <c r="E65" s="38">
        <v>62</v>
      </c>
      <c r="F65" s="49"/>
      <c r="G65" s="1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>
      <c r="A66" s="15">
        <v>56</v>
      </c>
      <c r="B66" s="37">
        <v>171516100070</v>
      </c>
      <c r="C66" s="73">
        <v>24</v>
      </c>
      <c r="D66" s="38"/>
      <c r="E66" s="38">
        <v>64</v>
      </c>
      <c r="F66" s="49"/>
      <c r="G66" s="1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>
      <c r="A67" s="15">
        <v>57</v>
      </c>
      <c r="B67" s="37">
        <v>171516100071</v>
      </c>
      <c r="C67" s="73">
        <v>18</v>
      </c>
      <c r="D67" s="38"/>
      <c r="E67" s="38">
        <v>58</v>
      </c>
      <c r="F67" s="49"/>
      <c r="G67" s="1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>
      <c r="A68" s="15">
        <v>58</v>
      </c>
      <c r="B68" s="37">
        <v>171516100072</v>
      </c>
      <c r="C68" s="73">
        <v>16</v>
      </c>
      <c r="D68" s="38"/>
      <c r="E68" s="38">
        <v>52</v>
      </c>
      <c r="F68" s="49"/>
      <c r="G68" s="15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>
      <c r="A69" s="15">
        <v>59</v>
      </c>
      <c r="B69" s="37">
        <v>171516100073</v>
      </c>
      <c r="C69" s="73">
        <v>26</v>
      </c>
      <c r="D69" s="38"/>
      <c r="E69" s="38">
        <v>68</v>
      </c>
      <c r="F69" s="49"/>
      <c r="G69" s="15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>
      <c r="A70" s="15">
        <v>60</v>
      </c>
      <c r="B70" s="37">
        <v>171516100074</v>
      </c>
      <c r="C70" s="73">
        <v>24</v>
      </c>
      <c r="D70" s="38"/>
      <c r="E70" s="38">
        <v>66</v>
      </c>
      <c r="F70" s="49"/>
      <c r="G70" s="15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>
      <c r="E71" s="38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0"/>
  <sheetViews>
    <sheetView topLeftCell="F4" workbookViewId="0">
      <selection activeCell="H17" sqref="H17:V17"/>
    </sheetView>
  </sheetViews>
  <sheetFormatPr defaultRowHeight="14.5"/>
  <sheetData>
    <row r="1" spans="1:23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89" t="s">
        <v>1</v>
      </c>
      <c r="B2" s="89"/>
      <c r="C2" s="89"/>
      <c r="D2" s="89"/>
      <c r="E2" s="89"/>
      <c r="F2" s="3"/>
      <c r="G2" s="4" t="s">
        <v>2</v>
      </c>
      <c r="H2" s="5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2.5">
      <c r="A3" s="89" t="s">
        <v>159</v>
      </c>
      <c r="B3" s="89"/>
      <c r="C3" s="89"/>
      <c r="D3" s="89"/>
      <c r="E3" s="89"/>
      <c r="F3" s="3"/>
      <c r="G3" s="4" t="s">
        <v>4</v>
      </c>
      <c r="H3" s="5"/>
      <c r="I3" s="7" t="s">
        <v>5</v>
      </c>
      <c r="J3" s="2"/>
      <c r="K3" s="8" t="s">
        <v>6</v>
      </c>
      <c r="L3" s="8" t="s">
        <v>7</v>
      </c>
      <c r="M3" s="2"/>
      <c r="N3" s="8" t="s">
        <v>8</v>
      </c>
      <c r="O3" s="88" t="s">
        <v>9</v>
      </c>
      <c r="P3" s="88"/>
      <c r="Q3" s="88"/>
      <c r="R3" s="88"/>
      <c r="S3" s="88"/>
      <c r="T3" s="88"/>
      <c r="U3" s="88"/>
      <c r="V3" s="88"/>
      <c r="W3" s="88"/>
    </row>
    <row r="4" spans="1:23" ht="21">
      <c r="A4" s="89" t="s">
        <v>157</v>
      </c>
      <c r="B4" s="89"/>
      <c r="C4" s="89"/>
      <c r="D4" s="89"/>
      <c r="E4" s="89"/>
      <c r="F4" s="3"/>
      <c r="G4" s="4" t="s">
        <v>11</v>
      </c>
      <c r="H4" s="5"/>
      <c r="I4" s="6"/>
      <c r="J4" s="2"/>
      <c r="K4" s="9" t="s">
        <v>12</v>
      </c>
      <c r="L4" s="9">
        <v>3</v>
      </c>
      <c r="M4" s="2"/>
      <c r="N4" s="10">
        <v>3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21">
      <c r="A5" s="11" t="s">
        <v>13</v>
      </c>
      <c r="B5" s="11"/>
      <c r="C5" s="11"/>
      <c r="D5" s="11"/>
      <c r="E5" s="11"/>
      <c r="F5" s="3"/>
      <c r="G5" s="4" t="s">
        <v>14</v>
      </c>
      <c r="H5" s="41">
        <f>(39/60)*100</f>
        <v>65</v>
      </c>
      <c r="I5" s="6"/>
      <c r="J5" s="2"/>
      <c r="K5" s="13" t="s">
        <v>15</v>
      </c>
      <c r="L5" s="13">
        <v>2</v>
      </c>
      <c r="M5" s="2"/>
      <c r="N5" s="14">
        <v>2</v>
      </c>
      <c r="O5" s="88"/>
      <c r="P5" s="88"/>
      <c r="Q5" s="88"/>
      <c r="R5" s="88"/>
      <c r="S5" s="88"/>
      <c r="T5" s="88"/>
      <c r="U5" s="88"/>
      <c r="V5" s="88"/>
      <c r="W5" s="88"/>
    </row>
    <row r="6" spans="1:23" ht="21">
      <c r="A6" s="15"/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42">
        <f>(60/60)*100</f>
        <v>100</v>
      </c>
      <c r="I6" s="6"/>
      <c r="J6" s="2"/>
      <c r="K6" s="19" t="s">
        <v>20</v>
      </c>
      <c r="L6" s="19">
        <v>1</v>
      </c>
      <c r="M6" s="2"/>
      <c r="N6" s="20">
        <v>1</v>
      </c>
      <c r="O6" s="88"/>
      <c r="P6" s="88"/>
      <c r="Q6" s="88"/>
      <c r="R6" s="88"/>
      <c r="S6" s="88"/>
      <c r="T6" s="88"/>
      <c r="U6" s="88"/>
      <c r="V6" s="88"/>
      <c r="W6" s="88"/>
    </row>
    <row r="7" spans="1:23" ht="58">
      <c r="A7" s="15"/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82.5</v>
      </c>
      <c r="I7" s="26">
        <v>0.6</v>
      </c>
      <c r="J7" s="2"/>
      <c r="K7" s="27" t="s">
        <v>24</v>
      </c>
      <c r="L7" s="27">
        <v>0</v>
      </c>
      <c r="M7" s="2"/>
      <c r="N7" s="28"/>
      <c r="O7" s="88"/>
      <c r="P7" s="88"/>
      <c r="Q7" s="88"/>
      <c r="R7" s="88"/>
      <c r="S7" s="88"/>
      <c r="T7" s="88"/>
      <c r="U7" s="88"/>
      <c r="V7" s="88"/>
      <c r="W7" s="88"/>
    </row>
    <row r="8" spans="1:23">
      <c r="A8" s="15"/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57</v>
      </c>
      <c r="I8" s="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>
      <c r="A9" s="15"/>
      <c r="B9" s="21" t="s">
        <v>30</v>
      </c>
      <c r="C9" s="23" t="s">
        <v>140</v>
      </c>
      <c r="D9" s="23"/>
      <c r="E9" s="23" t="s">
        <v>140</v>
      </c>
      <c r="F9" s="29"/>
      <c r="G9" s="15"/>
      <c r="H9" s="30"/>
      <c r="I9" s="3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5">
      <c r="A10" s="15"/>
      <c r="B10" s="21" t="s">
        <v>32</v>
      </c>
      <c r="C10" s="23">
        <v>30</v>
      </c>
      <c r="D10" s="31">
        <f>(0.55*30)</f>
        <v>16.5</v>
      </c>
      <c r="E10" s="32">
        <v>70</v>
      </c>
      <c r="F10" s="33">
        <f>0.55*70</f>
        <v>38.5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  <c r="U10" s="36" t="s">
        <v>46</v>
      </c>
      <c r="V10" s="36" t="s">
        <v>47</v>
      </c>
      <c r="W10" s="2"/>
    </row>
    <row r="11" spans="1:23" ht="15.5">
      <c r="A11" s="15">
        <v>1</v>
      </c>
      <c r="B11" s="37">
        <v>171516100002</v>
      </c>
      <c r="C11" s="74">
        <v>16</v>
      </c>
      <c r="D11" s="38">
        <f>COUNTIF(C11:C82,"&gt;="&amp;D10)</f>
        <v>39</v>
      </c>
      <c r="E11" s="74">
        <v>56</v>
      </c>
      <c r="F11" s="39">
        <f>COUNTIF(E11:E82,"&gt;="&amp;F10)</f>
        <v>60</v>
      </c>
      <c r="G11" s="40" t="s">
        <v>48</v>
      </c>
      <c r="H11" s="4">
        <v>3</v>
      </c>
      <c r="I11" s="4"/>
      <c r="J11" s="6"/>
      <c r="K11" s="6"/>
      <c r="L11" s="4">
        <v>2</v>
      </c>
      <c r="M11" s="4">
        <v>1</v>
      </c>
      <c r="N11" s="6"/>
      <c r="O11" s="4"/>
      <c r="P11" s="2"/>
      <c r="Q11" s="5"/>
      <c r="R11" s="4">
        <v>2</v>
      </c>
      <c r="S11" s="6"/>
      <c r="T11" s="4">
        <v>3</v>
      </c>
      <c r="U11" s="4">
        <v>1</v>
      </c>
      <c r="V11" s="4">
        <v>3</v>
      </c>
      <c r="W11" s="2"/>
    </row>
    <row r="12" spans="1:23" ht="15.5">
      <c r="A12" s="15">
        <v>2</v>
      </c>
      <c r="B12" s="37">
        <v>171516100003</v>
      </c>
      <c r="C12" s="74">
        <v>20</v>
      </c>
      <c r="D12" s="41">
        <f>(39/60)*100</f>
        <v>65</v>
      </c>
      <c r="E12" s="74">
        <v>52</v>
      </c>
      <c r="F12" s="42">
        <f>(60/60)*100</f>
        <v>100</v>
      </c>
      <c r="G12" s="40" t="s">
        <v>49</v>
      </c>
      <c r="H12" s="43">
        <v>3</v>
      </c>
      <c r="I12" s="43"/>
      <c r="J12" s="6"/>
      <c r="K12" s="6"/>
      <c r="L12" s="43">
        <v>2</v>
      </c>
      <c r="M12" s="43">
        <v>2</v>
      </c>
      <c r="N12" s="6"/>
      <c r="O12" s="43"/>
      <c r="P12" s="2"/>
      <c r="Q12" s="5"/>
      <c r="R12" s="43">
        <v>2</v>
      </c>
      <c r="S12" s="6"/>
      <c r="T12" s="43">
        <v>1</v>
      </c>
      <c r="U12" s="43">
        <v>1</v>
      </c>
      <c r="V12" s="43">
        <v>1</v>
      </c>
      <c r="W12" s="2"/>
    </row>
    <row r="13" spans="1:23" ht="15.5">
      <c r="A13" s="15">
        <v>3</v>
      </c>
      <c r="B13" s="37">
        <v>171516100005</v>
      </c>
      <c r="C13" s="74">
        <v>16</v>
      </c>
      <c r="D13" s="38"/>
      <c r="E13" s="74">
        <v>58</v>
      </c>
      <c r="F13" s="44"/>
      <c r="G13" s="40" t="s">
        <v>50</v>
      </c>
      <c r="H13" s="43">
        <v>2</v>
      </c>
      <c r="I13" s="43"/>
      <c r="J13" s="6"/>
      <c r="K13" s="6"/>
      <c r="L13" s="43">
        <v>1</v>
      </c>
      <c r="M13" s="43">
        <v>2</v>
      </c>
      <c r="N13" s="6"/>
      <c r="O13" s="43"/>
      <c r="P13" s="2"/>
      <c r="Q13" s="5"/>
      <c r="R13" s="43">
        <v>2</v>
      </c>
      <c r="S13" s="6"/>
      <c r="T13" s="43">
        <v>2</v>
      </c>
      <c r="U13" s="43">
        <v>1</v>
      </c>
      <c r="V13" s="43">
        <v>2</v>
      </c>
      <c r="W13" s="2"/>
    </row>
    <row r="14" spans="1:23" ht="15.5">
      <c r="A14" s="15">
        <v>4</v>
      </c>
      <c r="B14" s="37">
        <v>171516100006</v>
      </c>
      <c r="C14" s="74">
        <v>16</v>
      </c>
      <c r="D14" s="38"/>
      <c r="E14" s="74">
        <v>60</v>
      </c>
      <c r="F14" s="44"/>
      <c r="G14" s="40" t="s">
        <v>51</v>
      </c>
      <c r="H14" s="43">
        <v>3</v>
      </c>
      <c r="I14" s="43"/>
      <c r="J14" s="6"/>
      <c r="K14" s="6"/>
      <c r="L14" s="43">
        <v>2</v>
      </c>
      <c r="M14" s="43">
        <v>2</v>
      </c>
      <c r="N14" s="6"/>
      <c r="O14" s="43"/>
      <c r="P14" s="2"/>
      <c r="Q14" s="5"/>
      <c r="R14" s="43">
        <v>2</v>
      </c>
      <c r="S14" s="6"/>
      <c r="T14" s="43">
        <v>3</v>
      </c>
      <c r="U14" s="43">
        <v>1</v>
      </c>
      <c r="V14" s="43">
        <v>1</v>
      </c>
      <c r="W14" s="2"/>
    </row>
    <row r="15" spans="1:23" ht="15.5">
      <c r="A15" s="15">
        <v>5</v>
      </c>
      <c r="B15" s="37">
        <v>171516100007</v>
      </c>
      <c r="C15" s="74">
        <v>18</v>
      </c>
      <c r="D15" s="38"/>
      <c r="E15" s="74">
        <v>62</v>
      </c>
      <c r="F15" s="44"/>
      <c r="G15" s="40" t="s">
        <v>52</v>
      </c>
      <c r="H15" s="43">
        <v>2</v>
      </c>
      <c r="I15" s="43"/>
      <c r="J15" s="6"/>
      <c r="K15" s="6"/>
      <c r="L15" s="43">
        <v>2</v>
      </c>
      <c r="M15" s="43">
        <v>2</v>
      </c>
      <c r="N15" s="6"/>
      <c r="O15" s="43"/>
      <c r="P15" s="2"/>
      <c r="Q15" s="5"/>
      <c r="R15" s="43">
        <v>2</v>
      </c>
      <c r="S15" s="6"/>
      <c r="T15" s="43">
        <v>2</v>
      </c>
      <c r="U15" s="43">
        <v>1</v>
      </c>
      <c r="V15" s="43">
        <v>2</v>
      </c>
      <c r="W15" s="2"/>
    </row>
    <row r="16" spans="1:23" ht="15.5">
      <c r="A16" s="15">
        <v>6</v>
      </c>
      <c r="B16" s="37">
        <v>171516100008</v>
      </c>
      <c r="C16" s="74">
        <v>20</v>
      </c>
      <c r="D16" s="38"/>
      <c r="E16" s="74">
        <v>60</v>
      </c>
      <c r="F16" s="44"/>
      <c r="G16" s="45" t="s">
        <v>53</v>
      </c>
      <c r="H16" s="46">
        <f>AVERAGE(H11:H15)</f>
        <v>2.6</v>
      </c>
      <c r="I16" s="46"/>
      <c r="J16" s="46"/>
      <c r="K16" s="46"/>
      <c r="L16" s="46">
        <f t="shared" ref="L16:V16" si="0">AVERAGE(L11:L15)</f>
        <v>1.8</v>
      </c>
      <c r="M16" s="46">
        <f t="shared" si="0"/>
        <v>1.8</v>
      </c>
      <c r="N16" s="46"/>
      <c r="O16" s="46"/>
      <c r="P16" s="46"/>
      <c r="Q16" s="46"/>
      <c r="R16" s="46">
        <f t="shared" si="0"/>
        <v>2</v>
      </c>
      <c r="S16" s="46"/>
      <c r="T16" s="46">
        <f t="shared" si="0"/>
        <v>2.2000000000000002</v>
      </c>
      <c r="U16" s="46">
        <f t="shared" si="0"/>
        <v>1</v>
      </c>
      <c r="V16" s="46">
        <f t="shared" si="0"/>
        <v>1.8</v>
      </c>
      <c r="W16" s="2"/>
    </row>
    <row r="17" spans="1:23" ht="15.5">
      <c r="A17" s="15">
        <v>7</v>
      </c>
      <c r="B17" s="37">
        <v>171516100009</v>
      </c>
      <c r="C17" s="74">
        <v>18</v>
      </c>
      <c r="D17" s="38"/>
      <c r="E17" s="74">
        <v>52</v>
      </c>
      <c r="F17" s="38"/>
      <c r="G17" s="47" t="s">
        <v>54</v>
      </c>
      <c r="H17" s="48">
        <f>(82.5*H16)/100</f>
        <v>2.145</v>
      </c>
      <c r="I17" s="48"/>
      <c r="J17" s="48"/>
      <c r="K17" s="48"/>
      <c r="L17" s="48">
        <f t="shared" ref="L17:V17" si="1">(82.5*L16)/100</f>
        <v>1.4850000000000001</v>
      </c>
      <c r="M17" s="48">
        <f t="shared" si="1"/>
        <v>1.4850000000000001</v>
      </c>
      <c r="N17" s="48"/>
      <c r="O17" s="48"/>
      <c r="P17" s="48"/>
      <c r="Q17" s="48"/>
      <c r="R17" s="48">
        <f t="shared" si="1"/>
        <v>1.65</v>
      </c>
      <c r="S17" s="48"/>
      <c r="T17" s="48">
        <f t="shared" si="1"/>
        <v>1.8150000000000004</v>
      </c>
      <c r="U17" s="48">
        <f t="shared" si="1"/>
        <v>0.82499999999999996</v>
      </c>
      <c r="V17" s="48">
        <f t="shared" si="1"/>
        <v>1.4850000000000001</v>
      </c>
      <c r="W17" s="2"/>
    </row>
    <row r="18" spans="1:23">
      <c r="A18" s="15">
        <v>8</v>
      </c>
      <c r="B18" s="37">
        <v>171516100010</v>
      </c>
      <c r="C18" s="74">
        <v>16</v>
      </c>
      <c r="D18" s="38"/>
      <c r="E18" s="74">
        <v>54</v>
      </c>
      <c r="F18" s="49"/>
      <c r="G18" s="15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>
      <c r="A19" s="15">
        <v>9</v>
      </c>
      <c r="B19" s="37">
        <v>171516100011</v>
      </c>
      <c r="C19" s="74">
        <v>16</v>
      </c>
      <c r="D19" s="38"/>
      <c r="E19" s="74">
        <v>56</v>
      </c>
      <c r="F19" s="49"/>
      <c r="G19" s="15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>
      <c r="A20" s="15">
        <v>10</v>
      </c>
      <c r="B20" s="37">
        <v>171516100012</v>
      </c>
      <c r="C20" s="74">
        <v>18</v>
      </c>
      <c r="D20" s="38"/>
      <c r="E20" s="74">
        <v>60</v>
      </c>
      <c r="F20" s="49"/>
      <c r="G20" s="15"/>
      <c r="H20" s="2"/>
      <c r="I20" s="2"/>
      <c r="J20" s="30"/>
      <c r="K20" s="3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>
      <c r="A21" s="15">
        <v>11</v>
      </c>
      <c r="B21" s="37">
        <v>171516100013</v>
      </c>
      <c r="C21" s="74">
        <v>20</v>
      </c>
      <c r="D21" s="38"/>
      <c r="E21" s="74">
        <v>52</v>
      </c>
      <c r="F21" s="49"/>
      <c r="G21" s="15"/>
      <c r="H21" s="51"/>
      <c r="I21" s="90"/>
      <c r="J21" s="90"/>
      <c r="K21" s="2"/>
      <c r="L21" s="2"/>
      <c r="M21" s="30"/>
      <c r="N21" s="30"/>
      <c r="O21" s="30"/>
      <c r="P21" s="30"/>
      <c r="Q21" s="30"/>
      <c r="R21" s="2"/>
      <c r="S21" s="2"/>
      <c r="T21" s="2"/>
      <c r="U21" s="2"/>
      <c r="V21" s="2"/>
      <c r="W21" s="2"/>
    </row>
    <row r="22" spans="1:23">
      <c r="A22" s="15">
        <v>12</v>
      </c>
      <c r="B22" s="37">
        <v>171516100014</v>
      </c>
      <c r="C22" s="74">
        <v>18</v>
      </c>
      <c r="D22" s="38"/>
      <c r="E22" s="74">
        <v>54</v>
      </c>
      <c r="F22" s="49"/>
      <c r="G22" s="15"/>
      <c r="H22" s="52"/>
      <c r="I22" s="53"/>
      <c r="J22" s="53"/>
      <c r="K22" s="2"/>
      <c r="L22" s="2"/>
      <c r="M22" s="30"/>
      <c r="N22" s="30"/>
      <c r="O22" s="30"/>
      <c r="P22" s="30"/>
      <c r="Q22" s="30"/>
      <c r="R22" s="2"/>
      <c r="S22" s="2"/>
      <c r="T22" s="2"/>
      <c r="U22" s="2"/>
      <c r="V22" s="2"/>
      <c r="W22" s="2"/>
    </row>
    <row r="23" spans="1:23">
      <c r="A23" s="15">
        <v>13</v>
      </c>
      <c r="B23" s="37">
        <v>171516100017</v>
      </c>
      <c r="C23" s="74">
        <v>20</v>
      </c>
      <c r="D23" s="38"/>
      <c r="E23" s="74">
        <v>58</v>
      </c>
      <c r="F23" s="49"/>
      <c r="G23" s="15"/>
      <c r="H23" s="15"/>
      <c r="I23" s="2"/>
      <c r="J23" s="2"/>
      <c r="K23" s="2"/>
      <c r="L23" s="2"/>
      <c r="M23" s="2"/>
      <c r="N23" s="30"/>
      <c r="O23" s="30"/>
      <c r="P23" s="30"/>
      <c r="Q23" s="30"/>
      <c r="R23" s="30"/>
      <c r="S23" s="2"/>
      <c r="T23" s="2"/>
      <c r="U23" s="2"/>
      <c r="V23" s="2"/>
      <c r="W23" s="2"/>
    </row>
    <row r="24" spans="1:23">
      <c r="A24" s="15">
        <v>14</v>
      </c>
      <c r="B24" s="37">
        <v>171516100018</v>
      </c>
      <c r="C24" s="74">
        <v>14</v>
      </c>
      <c r="D24" s="38"/>
      <c r="E24" s="74">
        <v>56</v>
      </c>
      <c r="F24" s="49"/>
      <c r="G24" s="15"/>
      <c r="H24" s="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2"/>
    </row>
    <row r="25" spans="1:23" ht="15.5">
      <c r="A25" s="15">
        <v>15</v>
      </c>
      <c r="B25" s="37">
        <v>171516100019</v>
      </c>
      <c r="C25" s="74">
        <v>18</v>
      </c>
      <c r="D25" s="54"/>
      <c r="E25" s="74">
        <v>56</v>
      </c>
      <c r="F25" s="55"/>
      <c r="G25" s="56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2"/>
    </row>
    <row r="26" spans="1:23" ht="15.5">
      <c r="A26" s="15">
        <v>16</v>
      </c>
      <c r="B26" s="37">
        <v>171516100021</v>
      </c>
      <c r="C26" s="74">
        <v>16</v>
      </c>
      <c r="D26" s="38"/>
      <c r="E26" s="74">
        <v>58</v>
      </c>
      <c r="F26" s="49"/>
      <c r="G26" s="56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2"/>
    </row>
    <row r="27" spans="1:23" ht="15.5">
      <c r="A27" s="15">
        <v>17</v>
      </c>
      <c r="B27" s="37">
        <v>171516100022</v>
      </c>
      <c r="C27" s="74">
        <v>18</v>
      </c>
      <c r="D27" s="38"/>
      <c r="E27" s="74">
        <v>62</v>
      </c>
      <c r="F27" s="49"/>
      <c r="G27" s="56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2"/>
    </row>
    <row r="28" spans="1:23" ht="15.5">
      <c r="A28" s="15">
        <v>18</v>
      </c>
      <c r="B28" s="37">
        <v>171516100023</v>
      </c>
      <c r="C28" s="74">
        <v>18</v>
      </c>
      <c r="D28" s="38"/>
      <c r="E28" s="74">
        <v>56</v>
      </c>
      <c r="F28" s="49"/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2"/>
    </row>
    <row r="29" spans="1:23" ht="15.5">
      <c r="A29" s="15">
        <v>19</v>
      </c>
      <c r="B29" s="37">
        <v>171516100024</v>
      </c>
      <c r="C29" s="74">
        <v>14</v>
      </c>
      <c r="D29" s="38"/>
      <c r="E29" s="74">
        <v>58</v>
      </c>
      <c r="F29" s="49"/>
      <c r="G29" s="56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2"/>
    </row>
    <row r="30" spans="1:23" ht="15.5">
      <c r="A30" s="15">
        <v>20</v>
      </c>
      <c r="B30" s="37">
        <v>171516100026</v>
      </c>
      <c r="C30" s="74">
        <v>26</v>
      </c>
      <c r="D30" s="38"/>
      <c r="E30" s="74">
        <v>68</v>
      </c>
      <c r="F30" s="49"/>
      <c r="G30" s="56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2"/>
    </row>
    <row r="31" spans="1:23" ht="15.5">
      <c r="A31" s="15">
        <v>21</v>
      </c>
      <c r="B31" s="37">
        <v>171516100030</v>
      </c>
      <c r="C31" s="74">
        <v>18</v>
      </c>
      <c r="D31" s="38"/>
      <c r="E31" s="74">
        <v>58</v>
      </c>
      <c r="F31" s="49"/>
      <c r="G31" s="56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2"/>
    </row>
    <row r="32" spans="1:23" ht="15.5">
      <c r="A32" s="15">
        <v>22</v>
      </c>
      <c r="B32" s="37">
        <v>171516100031</v>
      </c>
      <c r="C32" s="74">
        <v>14</v>
      </c>
      <c r="D32" s="38"/>
      <c r="E32" s="74">
        <v>58</v>
      </c>
      <c r="F32" s="49"/>
      <c r="G32" s="56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2"/>
    </row>
    <row r="33" spans="1:23" ht="15.5">
      <c r="A33" s="15">
        <v>23</v>
      </c>
      <c r="B33" s="37">
        <v>171516100032</v>
      </c>
      <c r="C33" s="74">
        <v>18</v>
      </c>
      <c r="D33" s="38"/>
      <c r="E33" s="74">
        <v>56</v>
      </c>
      <c r="F33" s="49"/>
      <c r="G33" s="5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2"/>
    </row>
    <row r="34" spans="1:23" ht="15.5">
      <c r="A34" s="15">
        <v>24</v>
      </c>
      <c r="B34" s="37">
        <v>171516100033</v>
      </c>
      <c r="C34" s="74">
        <v>16</v>
      </c>
      <c r="D34" s="38"/>
      <c r="E34" s="74">
        <v>60</v>
      </c>
      <c r="F34" s="49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>
      <c r="A35" s="15">
        <v>25</v>
      </c>
      <c r="B35" s="37">
        <v>171516100034</v>
      </c>
      <c r="C35" s="74">
        <v>16</v>
      </c>
      <c r="D35" s="38"/>
      <c r="E35" s="74">
        <v>54</v>
      </c>
      <c r="F35" s="49"/>
      <c r="G35" s="50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2"/>
    </row>
    <row r="36" spans="1:23">
      <c r="A36" s="15">
        <v>26</v>
      </c>
      <c r="B36" s="37">
        <v>171516100035</v>
      </c>
      <c r="C36" s="74">
        <v>14</v>
      </c>
      <c r="D36" s="38"/>
      <c r="E36" s="74">
        <v>52</v>
      </c>
      <c r="F36" s="49"/>
      <c r="G36" s="15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>
      <c r="A37" s="15">
        <v>27</v>
      </c>
      <c r="B37" s="37">
        <v>171516100037</v>
      </c>
      <c r="C37" s="74">
        <v>18</v>
      </c>
      <c r="D37" s="38"/>
      <c r="E37" s="74">
        <v>50</v>
      </c>
      <c r="F37" s="49"/>
      <c r="G37" s="15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5">
      <c r="A38" s="15">
        <v>28</v>
      </c>
      <c r="B38" s="37">
        <v>171516100038</v>
      </c>
      <c r="C38" s="74">
        <v>20</v>
      </c>
      <c r="D38" s="38"/>
      <c r="E38" s="74">
        <v>56</v>
      </c>
      <c r="F38" s="49"/>
      <c r="G38" s="5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2"/>
    </row>
    <row r="39" spans="1:23" ht="15.5">
      <c r="A39" s="15">
        <v>29</v>
      </c>
      <c r="B39" s="37">
        <v>171516100039</v>
      </c>
      <c r="C39" s="74">
        <v>18</v>
      </c>
      <c r="D39" s="38"/>
      <c r="E39" s="74">
        <v>58</v>
      </c>
      <c r="F39" s="49"/>
      <c r="G39" s="56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2"/>
    </row>
    <row r="40" spans="1:23" ht="15.5">
      <c r="A40" s="15">
        <v>30</v>
      </c>
      <c r="B40" s="37">
        <v>171516100040</v>
      </c>
      <c r="C40" s="74">
        <v>22</v>
      </c>
      <c r="D40" s="38"/>
      <c r="E40" s="74">
        <v>50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2"/>
    </row>
    <row r="41" spans="1:23" ht="15.5">
      <c r="A41" s="15">
        <v>31</v>
      </c>
      <c r="B41" s="37">
        <v>171516100041</v>
      </c>
      <c r="C41" s="74">
        <v>18</v>
      </c>
      <c r="D41" s="38"/>
      <c r="E41" s="74">
        <v>56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2"/>
    </row>
    <row r="42" spans="1:23" ht="15.5">
      <c r="A42" s="15">
        <v>32</v>
      </c>
      <c r="B42" s="37">
        <v>171516100042</v>
      </c>
      <c r="C42" s="74">
        <v>18</v>
      </c>
      <c r="D42" s="38"/>
      <c r="E42" s="74">
        <v>52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2"/>
    </row>
    <row r="43" spans="1:23" ht="15.5">
      <c r="A43" s="15">
        <v>33</v>
      </c>
      <c r="B43" s="37">
        <v>171516100043</v>
      </c>
      <c r="C43" s="74">
        <v>16</v>
      </c>
      <c r="D43" s="38"/>
      <c r="E43" s="74">
        <v>60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2"/>
    </row>
    <row r="44" spans="1:23" ht="15.5">
      <c r="A44" s="15">
        <v>34</v>
      </c>
      <c r="B44" s="37">
        <v>171516100044</v>
      </c>
      <c r="C44" s="74">
        <v>16</v>
      </c>
      <c r="D44" s="38"/>
      <c r="E44" s="74">
        <v>58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2"/>
    </row>
    <row r="45" spans="1:23" ht="15.5">
      <c r="A45" s="15">
        <v>35</v>
      </c>
      <c r="B45" s="37">
        <v>171516100045</v>
      </c>
      <c r="C45" s="74">
        <v>16</v>
      </c>
      <c r="D45" s="38"/>
      <c r="E45" s="74">
        <v>56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2"/>
    </row>
    <row r="46" spans="1:23" ht="15.5">
      <c r="A46" s="15">
        <v>36</v>
      </c>
      <c r="B46" s="37">
        <v>171516100048</v>
      </c>
      <c r="C46" s="74">
        <v>20</v>
      </c>
      <c r="D46" s="38"/>
      <c r="E46" s="74">
        <v>58</v>
      </c>
      <c r="F46" s="49"/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2"/>
    </row>
    <row r="47" spans="1:23" ht="15.5">
      <c r="A47" s="15">
        <v>37</v>
      </c>
      <c r="B47" s="37">
        <v>171516100049</v>
      </c>
      <c r="C47" s="74">
        <v>18</v>
      </c>
      <c r="D47" s="38"/>
      <c r="E47" s="74">
        <v>58</v>
      </c>
      <c r="F47" s="49"/>
      <c r="G47" s="5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2"/>
    </row>
    <row r="48" spans="1:23" ht="15.5">
      <c r="A48" s="15">
        <v>38</v>
      </c>
      <c r="B48" s="37">
        <v>171516100050</v>
      </c>
      <c r="C48" s="74">
        <v>28</v>
      </c>
      <c r="D48" s="38"/>
      <c r="E48" s="74">
        <v>68</v>
      </c>
      <c r="F48" s="49"/>
      <c r="G48" s="5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2"/>
    </row>
    <row r="49" spans="1:23">
      <c r="A49" s="15">
        <v>39</v>
      </c>
      <c r="B49" s="37">
        <v>171516100051</v>
      </c>
      <c r="C49" s="74">
        <v>18</v>
      </c>
      <c r="D49" s="38"/>
      <c r="E49" s="74">
        <v>56</v>
      </c>
      <c r="F49" s="49"/>
      <c r="G49" s="50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2"/>
    </row>
    <row r="50" spans="1:23">
      <c r="A50" s="15">
        <v>40</v>
      </c>
      <c r="B50" s="37">
        <v>171516100052</v>
      </c>
      <c r="C50" s="74">
        <v>16</v>
      </c>
      <c r="D50" s="38"/>
      <c r="E50" s="74">
        <v>52</v>
      </c>
      <c r="F50" s="49"/>
      <c r="G50" s="15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>
      <c r="A51" s="15">
        <v>41</v>
      </c>
      <c r="B51" s="37">
        <v>171516100053</v>
      </c>
      <c r="C51" s="74">
        <v>18</v>
      </c>
      <c r="D51" s="38"/>
      <c r="E51" s="74">
        <v>56</v>
      </c>
      <c r="F51" s="49"/>
      <c r="G51" s="15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5">
      <c r="A52" s="15">
        <v>42</v>
      </c>
      <c r="B52" s="37">
        <v>171516100054</v>
      </c>
      <c r="C52" s="74">
        <v>20</v>
      </c>
      <c r="D52" s="54"/>
      <c r="E52" s="74">
        <v>52</v>
      </c>
      <c r="F52" s="55"/>
      <c r="G52" s="5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2"/>
    </row>
    <row r="53" spans="1:23" ht="15.5">
      <c r="A53" s="15">
        <v>43</v>
      </c>
      <c r="B53" s="37">
        <v>171516100055</v>
      </c>
      <c r="C53" s="74">
        <v>20</v>
      </c>
      <c r="D53" s="54"/>
      <c r="E53" s="74">
        <v>56</v>
      </c>
      <c r="F53" s="55"/>
      <c r="G53" s="5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2"/>
    </row>
    <row r="54" spans="1:23" ht="15.5">
      <c r="A54" s="15">
        <v>44</v>
      </c>
      <c r="B54" s="37">
        <v>171516100056</v>
      </c>
      <c r="C54" s="74">
        <v>20</v>
      </c>
      <c r="D54" s="38"/>
      <c r="E54" s="74">
        <v>58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2"/>
    </row>
    <row r="55" spans="1:23" ht="15.5">
      <c r="A55" s="15">
        <v>45</v>
      </c>
      <c r="B55" s="37">
        <v>171516100057</v>
      </c>
      <c r="C55" s="74">
        <v>18</v>
      </c>
      <c r="D55" s="38"/>
      <c r="E55" s="74">
        <v>50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2"/>
    </row>
    <row r="56" spans="1:23" ht="15.5">
      <c r="A56" s="15">
        <v>46</v>
      </c>
      <c r="B56" s="37">
        <v>171516100058</v>
      </c>
      <c r="C56" s="74">
        <v>20</v>
      </c>
      <c r="D56" s="38"/>
      <c r="E56" s="74">
        <v>56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2"/>
    </row>
    <row r="57" spans="1:23" ht="15.5">
      <c r="A57" s="15">
        <v>47</v>
      </c>
      <c r="B57" s="37">
        <v>171516100059</v>
      </c>
      <c r="C57" s="74">
        <v>16</v>
      </c>
      <c r="D57" s="38"/>
      <c r="E57" s="74">
        <v>58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2"/>
    </row>
    <row r="58" spans="1:23" ht="15.5">
      <c r="A58" s="15">
        <v>48</v>
      </c>
      <c r="B58" s="37">
        <v>171516100060</v>
      </c>
      <c r="C58" s="74">
        <v>18</v>
      </c>
      <c r="D58" s="38"/>
      <c r="E58" s="74">
        <v>58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2"/>
    </row>
    <row r="59" spans="1:23" ht="15.5">
      <c r="A59" s="15">
        <v>49</v>
      </c>
      <c r="B59" s="37">
        <v>171516100061</v>
      </c>
      <c r="C59" s="74">
        <v>28</v>
      </c>
      <c r="D59" s="38"/>
      <c r="E59" s="74">
        <v>66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2"/>
    </row>
    <row r="60" spans="1:23" ht="15.5">
      <c r="A60" s="15">
        <v>50</v>
      </c>
      <c r="B60" s="37">
        <v>171516100062</v>
      </c>
      <c r="C60" s="74">
        <v>16</v>
      </c>
      <c r="D60" s="38"/>
      <c r="E60" s="74">
        <v>52</v>
      </c>
      <c r="F60" s="49"/>
      <c r="G60" s="5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2"/>
    </row>
    <row r="61" spans="1:23" ht="15.5">
      <c r="A61" s="15">
        <v>51</v>
      </c>
      <c r="B61" s="37">
        <v>171516100064</v>
      </c>
      <c r="C61" s="74">
        <v>18</v>
      </c>
      <c r="D61" s="38"/>
      <c r="E61" s="74">
        <v>60</v>
      </c>
      <c r="F61" s="49"/>
      <c r="G61" s="56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2"/>
    </row>
    <row r="62" spans="1:23" ht="15.5">
      <c r="A62" s="15">
        <v>52</v>
      </c>
      <c r="B62" s="37">
        <v>171516100066</v>
      </c>
      <c r="C62" s="74">
        <v>20</v>
      </c>
      <c r="D62" s="38"/>
      <c r="E62" s="74">
        <v>58</v>
      </c>
      <c r="F62" s="49"/>
      <c r="G62" s="5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2"/>
    </row>
    <row r="63" spans="1:23">
      <c r="A63" s="15">
        <v>53</v>
      </c>
      <c r="B63" s="37">
        <v>171516100067</v>
      </c>
      <c r="C63" s="74">
        <v>26</v>
      </c>
      <c r="D63" s="38"/>
      <c r="E63" s="74">
        <v>68</v>
      </c>
      <c r="F63" s="49"/>
      <c r="G63" s="15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>
      <c r="A64" s="15">
        <v>54</v>
      </c>
      <c r="B64" s="37">
        <v>171516100068</v>
      </c>
      <c r="C64" s="74">
        <v>16</v>
      </c>
      <c r="D64" s="38"/>
      <c r="E64" s="74">
        <v>60</v>
      </c>
      <c r="F64" s="49"/>
      <c r="G64" s="1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>
      <c r="A65" s="15">
        <v>55</v>
      </c>
      <c r="B65" s="37">
        <v>171516100069</v>
      </c>
      <c r="C65" s="74">
        <v>18</v>
      </c>
      <c r="D65" s="38"/>
      <c r="E65" s="74">
        <v>56</v>
      </c>
      <c r="F65" s="49"/>
      <c r="G65" s="1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>
      <c r="A66" s="15">
        <v>56</v>
      </c>
      <c r="B66" s="37">
        <v>171516100070</v>
      </c>
      <c r="C66" s="74">
        <v>16</v>
      </c>
      <c r="D66" s="38"/>
      <c r="E66" s="74">
        <v>54</v>
      </c>
      <c r="F66" s="49"/>
      <c r="G66" s="1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>
      <c r="A67" s="15">
        <v>57</v>
      </c>
      <c r="B67" s="37">
        <v>171516100071</v>
      </c>
      <c r="C67" s="74">
        <v>20</v>
      </c>
      <c r="D67" s="38"/>
      <c r="E67" s="74">
        <v>58</v>
      </c>
      <c r="F67" s="49"/>
      <c r="G67" s="1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>
      <c r="A68" s="15">
        <v>58</v>
      </c>
      <c r="B68" s="37">
        <v>171516100072</v>
      </c>
      <c r="C68" s="74">
        <v>20</v>
      </c>
      <c r="D68" s="38"/>
      <c r="E68" s="74">
        <v>52</v>
      </c>
      <c r="F68" s="49"/>
      <c r="G68" s="15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>
      <c r="A69" s="15">
        <v>59</v>
      </c>
      <c r="B69" s="37">
        <v>171516100073</v>
      </c>
      <c r="C69" s="74">
        <v>16</v>
      </c>
      <c r="D69" s="38"/>
      <c r="E69" s="74">
        <v>58</v>
      </c>
      <c r="F69" s="49"/>
      <c r="G69" s="15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>
      <c r="A70" s="15">
        <v>60</v>
      </c>
      <c r="B70" s="37">
        <v>171516100074</v>
      </c>
      <c r="C70" s="74">
        <v>18</v>
      </c>
      <c r="D70" s="38"/>
      <c r="E70" s="74">
        <v>56</v>
      </c>
      <c r="F70" s="49"/>
      <c r="G70" s="15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0"/>
  <sheetViews>
    <sheetView topLeftCell="E10" workbookViewId="0">
      <selection activeCell="H17" sqref="H17:V17"/>
    </sheetView>
  </sheetViews>
  <sheetFormatPr defaultRowHeight="14.5"/>
  <sheetData>
    <row r="1" spans="1:23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89" t="s">
        <v>1</v>
      </c>
      <c r="B2" s="89"/>
      <c r="C2" s="89"/>
      <c r="D2" s="89"/>
      <c r="E2" s="89"/>
      <c r="F2" s="3"/>
      <c r="G2" s="4" t="s">
        <v>2</v>
      </c>
      <c r="H2" s="5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2.5">
      <c r="A3" s="89" t="s">
        <v>158</v>
      </c>
      <c r="B3" s="89"/>
      <c r="C3" s="89"/>
      <c r="D3" s="89"/>
      <c r="E3" s="89"/>
      <c r="F3" s="3"/>
      <c r="G3" s="4" t="s">
        <v>4</v>
      </c>
      <c r="H3" s="5"/>
      <c r="I3" s="7" t="s">
        <v>5</v>
      </c>
      <c r="J3" s="2"/>
      <c r="K3" s="8" t="s">
        <v>6</v>
      </c>
      <c r="L3" s="8" t="s">
        <v>7</v>
      </c>
      <c r="M3" s="2"/>
      <c r="N3" s="8" t="s">
        <v>8</v>
      </c>
      <c r="O3" s="88" t="s">
        <v>9</v>
      </c>
      <c r="P3" s="88"/>
      <c r="Q3" s="88"/>
      <c r="R3" s="88"/>
      <c r="S3" s="88"/>
      <c r="T3" s="88"/>
      <c r="U3" s="88"/>
      <c r="V3" s="88"/>
      <c r="W3" s="88"/>
    </row>
    <row r="4" spans="1:23" ht="21">
      <c r="A4" s="89" t="s">
        <v>157</v>
      </c>
      <c r="B4" s="89"/>
      <c r="C4" s="89"/>
      <c r="D4" s="89"/>
      <c r="E4" s="89"/>
      <c r="F4" s="3"/>
      <c r="G4" s="4" t="s">
        <v>11</v>
      </c>
      <c r="H4" s="5"/>
      <c r="I4" s="6"/>
      <c r="J4" s="2"/>
      <c r="K4" s="9" t="s">
        <v>12</v>
      </c>
      <c r="L4" s="9">
        <v>3</v>
      </c>
      <c r="M4" s="2"/>
      <c r="N4" s="10">
        <v>3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21">
      <c r="A5" s="11" t="s">
        <v>13</v>
      </c>
      <c r="B5" s="11"/>
      <c r="C5" s="11"/>
      <c r="D5" s="11"/>
      <c r="E5" s="11"/>
      <c r="F5" s="3"/>
      <c r="G5" s="4" t="s">
        <v>14</v>
      </c>
      <c r="H5" s="41">
        <f>(39/60)*100</f>
        <v>65</v>
      </c>
      <c r="I5" s="6"/>
      <c r="J5" s="2"/>
      <c r="K5" s="13" t="s">
        <v>15</v>
      </c>
      <c r="L5" s="13">
        <v>2</v>
      </c>
      <c r="M5" s="2"/>
      <c r="N5" s="14">
        <v>2</v>
      </c>
      <c r="O5" s="88"/>
      <c r="P5" s="88"/>
      <c r="Q5" s="88"/>
      <c r="R5" s="88"/>
      <c r="S5" s="88"/>
      <c r="T5" s="88"/>
      <c r="U5" s="88"/>
      <c r="V5" s="88"/>
      <c r="W5" s="88"/>
    </row>
    <row r="6" spans="1:23" ht="21">
      <c r="A6" s="15"/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42">
        <f>(60/60)*100</f>
        <v>100</v>
      </c>
      <c r="I6" s="6"/>
      <c r="J6" s="2"/>
      <c r="K6" s="19" t="s">
        <v>20</v>
      </c>
      <c r="L6" s="19">
        <v>1</v>
      </c>
      <c r="M6" s="2"/>
      <c r="N6" s="20">
        <v>1</v>
      </c>
      <c r="O6" s="88"/>
      <c r="P6" s="88"/>
      <c r="Q6" s="88"/>
      <c r="R6" s="88"/>
      <c r="S6" s="88"/>
      <c r="T6" s="88"/>
      <c r="U6" s="88"/>
      <c r="V6" s="88"/>
      <c r="W6" s="88"/>
    </row>
    <row r="7" spans="1:23" ht="58">
      <c r="A7" s="15"/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82.5</v>
      </c>
      <c r="I7" s="26">
        <v>0.6</v>
      </c>
      <c r="J7" s="2"/>
      <c r="K7" s="27" t="s">
        <v>24</v>
      </c>
      <c r="L7" s="27">
        <v>0</v>
      </c>
      <c r="M7" s="2"/>
      <c r="N7" s="28"/>
      <c r="O7" s="88"/>
      <c r="P7" s="88"/>
      <c r="Q7" s="88"/>
      <c r="R7" s="88"/>
      <c r="S7" s="88"/>
      <c r="T7" s="88"/>
      <c r="U7" s="88"/>
      <c r="V7" s="88"/>
      <c r="W7" s="88"/>
    </row>
    <row r="8" spans="1:23">
      <c r="A8" s="15"/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57</v>
      </c>
      <c r="I8" s="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>
      <c r="A9" s="15"/>
      <c r="B9" s="21" t="s">
        <v>30</v>
      </c>
      <c r="C9" s="23" t="s">
        <v>140</v>
      </c>
      <c r="D9" s="23"/>
      <c r="E9" s="23" t="s">
        <v>140</v>
      </c>
      <c r="F9" s="29"/>
      <c r="G9" s="15"/>
      <c r="H9" s="30"/>
      <c r="I9" s="3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5">
      <c r="A10" s="15"/>
      <c r="B10" s="21" t="s">
        <v>32</v>
      </c>
      <c r="C10" s="23">
        <v>30</v>
      </c>
      <c r="D10" s="31">
        <f>(0.55*30)</f>
        <v>16.5</v>
      </c>
      <c r="E10" s="32">
        <v>70</v>
      </c>
      <c r="F10" s="33">
        <f>0.55*70</f>
        <v>38.5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  <c r="U10" s="36" t="s">
        <v>46</v>
      </c>
      <c r="V10" s="36" t="s">
        <v>47</v>
      </c>
      <c r="W10" s="2"/>
    </row>
    <row r="11" spans="1:23" ht="15.5">
      <c r="A11" s="15">
        <v>1</v>
      </c>
      <c r="B11" s="37">
        <v>171516100002</v>
      </c>
      <c r="C11" s="74">
        <v>16</v>
      </c>
      <c r="D11" s="38">
        <f>COUNTIF(C11:C82,"&gt;="&amp;D10)</f>
        <v>39</v>
      </c>
      <c r="E11" s="74">
        <v>56</v>
      </c>
      <c r="F11" s="39">
        <f>COUNTIF(E11:E82,"&gt;="&amp;F10)</f>
        <v>60</v>
      </c>
      <c r="G11" s="40" t="s">
        <v>48</v>
      </c>
      <c r="H11" s="4">
        <v>2</v>
      </c>
      <c r="I11" s="4">
        <v>2</v>
      </c>
      <c r="J11" s="4">
        <v>1</v>
      </c>
      <c r="K11" s="6"/>
      <c r="L11" s="6"/>
      <c r="M11" s="6"/>
      <c r="N11" s="6"/>
      <c r="O11" s="6"/>
      <c r="P11" s="6"/>
      <c r="Q11" s="5"/>
      <c r="R11" s="4"/>
      <c r="S11" s="6"/>
      <c r="T11" s="4">
        <v>2</v>
      </c>
      <c r="U11" s="4">
        <v>1</v>
      </c>
      <c r="V11" s="4">
        <v>1</v>
      </c>
      <c r="W11" s="2"/>
    </row>
    <row r="12" spans="1:23" ht="15.5">
      <c r="A12" s="15">
        <v>2</v>
      </c>
      <c r="B12" s="37">
        <v>171516100003</v>
      </c>
      <c r="C12" s="74">
        <v>20</v>
      </c>
      <c r="D12" s="41">
        <f>(39/60)*100</f>
        <v>65</v>
      </c>
      <c r="E12" s="74">
        <v>52</v>
      </c>
      <c r="F12" s="42">
        <f>(60/60)*100</f>
        <v>100</v>
      </c>
      <c r="G12" s="40" t="s">
        <v>49</v>
      </c>
      <c r="H12" s="43">
        <v>1</v>
      </c>
      <c r="I12" s="43">
        <v>1</v>
      </c>
      <c r="J12" s="43">
        <v>1</v>
      </c>
      <c r="K12" s="6"/>
      <c r="L12" s="6"/>
      <c r="M12" s="6"/>
      <c r="N12" s="6"/>
      <c r="O12" s="6"/>
      <c r="P12" s="6"/>
      <c r="Q12" s="5"/>
      <c r="R12" s="43"/>
      <c r="S12" s="6"/>
      <c r="T12" s="43">
        <v>1</v>
      </c>
      <c r="U12" s="43">
        <v>1</v>
      </c>
      <c r="V12" s="43">
        <v>1</v>
      </c>
      <c r="W12" s="2"/>
    </row>
    <row r="13" spans="1:23" ht="15.5">
      <c r="A13" s="15">
        <v>3</v>
      </c>
      <c r="B13" s="37">
        <v>171516100005</v>
      </c>
      <c r="C13" s="74">
        <v>16</v>
      </c>
      <c r="D13" s="38"/>
      <c r="E13" s="74">
        <v>58</v>
      </c>
      <c r="F13" s="44"/>
      <c r="G13" s="40" t="s">
        <v>50</v>
      </c>
      <c r="H13" s="43">
        <v>2</v>
      </c>
      <c r="I13" s="43">
        <v>1</v>
      </c>
      <c r="J13" s="43">
        <v>2</v>
      </c>
      <c r="K13" s="6"/>
      <c r="L13" s="6"/>
      <c r="M13" s="6"/>
      <c r="N13" s="6"/>
      <c r="O13" s="6"/>
      <c r="P13" s="6"/>
      <c r="Q13" s="5"/>
      <c r="R13" s="43"/>
      <c r="S13" s="6"/>
      <c r="T13" s="43">
        <v>2</v>
      </c>
      <c r="U13" s="43">
        <v>1</v>
      </c>
      <c r="V13" s="43">
        <v>1</v>
      </c>
      <c r="W13" s="2"/>
    </row>
    <row r="14" spans="1:23" ht="15.5">
      <c r="A14" s="15">
        <v>4</v>
      </c>
      <c r="B14" s="37">
        <v>171516100006</v>
      </c>
      <c r="C14" s="74">
        <v>16</v>
      </c>
      <c r="D14" s="38"/>
      <c r="E14" s="74">
        <v>60</v>
      </c>
      <c r="F14" s="44"/>
      <c r="G14" s="40" t="s">
        <v>51</v>
      </c>
      <c r="H14" s="43">
        <v>2</v>
      </c>
      <c r="I14" s="43">
        <v>2</v>
      </c>
      <c r="J14" s="43">
        <v>1</v>
      </c>
      <c r="K14" s="6"/>
      <c r="L14" s="6"/>
      <c r="M14" s="6"/>
      <c r="N14" s="6"/>
      <c r="O14" s="6"/>
      <c r="P14" s="6"/>
      <c r="Q14" s="5"/>
      <c r="R14" s="43"/>
      <c r="S14" s="6"/>
      <c r="T14" s="43">
        <v>2</v>
      </c>
      <c r="U14" s="43">
        <v>1</v>
      </c>
      <c r="V14" s="43">
        <v>1</v>
      </c>
      <c r="W14" s="2"/>
    </row>
    <row r="15" spans="1:23" ht="15.5">
      <c r="A15" s="15">
        <v>5</v>
      </c>
      <c r="B15" s="37">
        <v>171516100007</v>
      </c>
      <c r="C15" s="74">
        <v>18</v>
      </c>
      <c r="D15" s="38"/>
      <c r="E15" s="74">
        <v>62</v>
      </c>
      <c r="F15" s="44"/>
      <c r="G15" s="40" t="s">
        <v>52</v>
      </c>
      <c r="H15" s="43">
        <v>1</v>
      </c>
      <c r="I15" s="43">
        <v>1</v>
      </c>
      <c r="J15" s="43">
        <v>1</v>
      </c>
      <c r="K15" s="6"/>
      <c r="L15" s="6"/>
      <c r="M15" s="6"/>
      <c r="N15" s="6"/>
      <c r="O15" s="6"/>
      <c r="P15" s="6"/>
      <c r="Q15" s="5"/>
      <c r="R15" s="43"/>
      <c r="S15" s="6"/>
      <c r="T15" s="43">
        <v>1</v>
      </c>
      <c r="U15" s="43">
        <v>1</v>
      </c>
      <c r="V15" s="43">
        <v>1</v>
      </c>
      <c r="W15" s="2"/>
    </row>
    <row r="16" spans="1:23" ht="15.5">
      <c r="A16" s="15">
        <v>6</v>
      </c>
      <c r="B16" s="37">
        <v>171516100008</v>
      </c>
      <c r="C16" s="74">
        <v>20</v>
      </c>
      <c r="D16" s="38"/>
      <c r="E16" s="74">
        <v>60</v>
      </c>
      <c r="F16" s="44"/>
      <c r="G16" s="45" t="s">
        <v>53</v>
      </c>
      <c r="H16" s="46">
        <f>AVERAGE(H11:H15)</f>
        <v>1.6</v>
      </c>
      <c r="I16" s="46">
        <f t="shared" ref="I16:V16" si="0">AVERAGE(I11:I15)</f>
        <v>1.4</v>
      </c>
      <c r="J16" s="46">
        <f t="shared" si="0"/>
        <v>1.2</v>
      </c>
      <c r="K16" s="46"/>
      <c r="L16" s="46"/>
      <c r="M16" s="46"/>
      <c r="N16" s="46"/>
      <c r="O16" s="46"/>
      <c r="P16" s="46"/>
      <c r="Q16" s="46"/>
      <c r="R16" s="46"/>
      <c r="S16" s="46"/>
      <c r="T16" s="46">
        <f t="shared" si="0"/>
        <v>1.6</v>
      </c>
      <c r="U16" s="46">
        <f t="shared" si="0"/>
        <v>1</v>
      </c>
      <c r="V16" s="46">
        <f t="shared" si="0"/>
        <v>1</v>
      </c>
      <c r="W16" s="2"/>
    </row>
    <row r="17" spans="1:23" ht="15.5">
      <c r="A17" s="15">
        <v>7</v>
      </c>
      <c r="B17" s="37">
        <v>171516100009</v>
      </c>
      <c r="C17" s="74">
        <v>18</v>
      </c>
      <c r="D17" s="38"/>
      <c r="E17" s="74">
        <v>52</v>
      </c>
      <c r="F17" s="38"/>
      <c r="G17" s="47" t="s">
        <v>54</v>
      </c>
      <c r="H17" s="48">
        <f>(82.5*H16)/100</f>
        <v>1.32</v>
      </c>
      <c r="I17" s="48">
        <f t="shared" ref="I17:V17" si="1">(82.5*I16)/100</f>
        <v>1.1549999999999998</v>
      </c>
      <c r="J17" s="48">
        <f t="shared" si="1"/>
        <v>0.99</v>
      </c>
      <c r="K17" s="48"/>
      <c r="L17" s="48"/>
      <c r="M17" s="48"/>
      <c r="N17" s="48"/>
      <c r="O17" s="48"/>
      <c r="P17" s="48"/>
      <c r="Q17" s="48"/>
      <c r="R17" s="48"/>
      <c r="S17" s="48"/>
      <c r="T17" s="48">
        <f t="shared" si="1"/>
        <v>1.32</v>
      </c>
      <c r="U17" s="48">
        <f t="shared" si="1"/>
        <v>0.82499999999999996</v>
      </c>
      <c r="V17" s="48">
        <f t="shared" si="1"/>
        <v>0.82499999999999996</v>
      </c>
      <c r="W17" s="2"/>
    </row>
    <row r="18" spans="1:23">
      <c r="A18" s="15">
        <v>8</v>
      </c>
      <c r="B18" s="37">
        <v>171516100010</v>
      </c>
      <c r="C18" s="74">
        <v>16</v>
      </c>
      <c r="D18" s="38"/>
      <c r="E18" s="74">
        <v>54</v>
      </c>
      <c r="F18" s="49"/>
      <c r="G18" s="15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>
      <c r="A19" s="15">
        <v>9</v>
      </c>
      <c r="B19" s="37">
        <v>171516100011</v>
      </c>
      <c r="C19" s="74">
        <v>16</v>
      </c>
      <c r="D19" s="38"/>
      <c r="E19" s="74">
        <v>56</v>
      </c>
      <c r="F19" s="49"/>
      <c r="G19" s="15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>
      <c r="A20" s="15">
        <v>10</v>
      </c>
      <c r="B20" s="37">
        <v>171516100012</v>
      </c>
      <c r="C20" s="74">
        <v>18</v>
      </c>
      <c r="D20" s="38"/>
      <c r="E20" s="74">
        <v>60</v>
      </c>
      <c r="F20" s="49"/>
      <c r="G20" s="15"/>
      <c r="H20" s="2"/>
      <c r="I20" s="2"/>
      <c r="J20" s="30"/>
      <c r="K20" s="3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>
      <c r="A21" s="15">
        <v>11</v>
      </c>
      <c r="B21" s="37">
        <v>171516100013</v>
      </c>
      <c r="C21" s="74">
        <v>20</v>
      </c>
      <c r="D21" s="38"/>
      <c r="E21" s="74">
        <v>52</v>
      </c>
      <c r="F21" s="49"/>
      <c r="G21" s="15"/>
      <c r="H21" s="51"/>
      <c r="I21" s="90"/>
      <c r="J21" s="90"/>
      <c r="K21" s="2"/>
      <c r="L21" s="2"/>
      <c r="M21" s="30"/>
      <c r="N21" s="30"/>
      <c r="O21" s="30"/>
      <c r="P21" s="30"/>
      <c r="Q21" s="30"/>
      <c r="R21" s="2"/>
      <c r="S21" s="2"/>
      <c r="T21" s="2"/>
      <c r="U21" s="2"/>
      <c r="V21" s="2"/>
      <c r="W21" s="2"/>
    </row>
    <row r="22" spans="1:23">
      <c r="A22" s="15">
        <v>12</v>
      </c>
      <c r="B22" s="37">
        <v>171516100014</v>
      </c>
      <c r="C22" s="74">
        <v>18</v>
      </c>
      <c r="D22" s="38"/>
      <c r="E22" s="74">
        <v>54</v>
      </c>
      <c r="F22" s="49"/>
      <c r="G22" s="15"/>
      <c r="H22" s="52"/>
      <c r="I22" s="53"/>
      <c r="J22" s="53"/>
      <c r="K22" s="2"/>
      <c r="L22" s="2"/>
      <c r="M22" s="30"/>
      <c r="N22" s="30"/>
      <c r="O22" s="30"/>
      <c r="P22" s="30"/>
      <c r="Q22" s="30"/>
      <c r="R22" s="2"/>
      <c r="S22" s="2"/>
      <c r="T22" s="2"/>
      <c r="U22" s="2"/>
      <c r="V22" s="2"/>
      <c r="W22" s="2"/>
    </row>
    <row r="23" spans="1:23">
      <c r="A23" s="15">
        <v>13</v>
      </c>
      <c r="B23" s="37">
        <v>171516100017</v>
      </c>
      <c r="C23" s="74">
        <v>20</v>
      </c>
      <c r="D23" s="38"/>
      <c r="E23" s="74">
        <v>58</v>
      </c>
      <c r="F23" s="49"/>
      <c r="G23" s="15"/>
      <c r="H23" s="15"/>
      <c r="I23" s="2"/>
      <c r="J23" s="2"/>
      <c r="K23" s="2"/>
      <c r="L23" s="2"/>
      <c r="M23" s="2"/>
      <c r="N23" s="30"/>
      <c r="O23" s="30"/>
      <c r="P23" s="30"/>
      <c r="Q23" s="30"/>
      <c r="R23" s="30"/>
      <c r="S23" s="2"/>
      <c r="T23" s="2"/>
      <c r="U23" s="2"/>
      <c r="V23" s="2"/>
      <c r="W23" s="2"/>
    </row>
    <row r="24" spans="1:23">
      <c r="A24" s="15">
        <v>14</v>
      </c>
      <c r="B24" s="37">
        <v>171516100018</v>
      </c>
      <c r="C24" s="74">
        <v>14</v>
      </c>
      <c r="D24" s="38"/>
      <c r="E24" s="74">
        <v>56</v>
      </c>
      <c r="F24" s="49"/>
      <c r="G24" s="15"/>
      <c r="H24" s="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2"/>
    </row>
    <row r="25" spans="1:23" ht="15.5">
      <c r="A25" s="15">
        <v>15</v>
      </c>
      <c r="B25" s="37">
        <v>171516100019</v>
      </c>
      <c r="C25" s="74">
        <v>18</v>
      </c>
      <c r="D25" s="54"/>
      <c r="E25" s="74">
        <v>56</v>
      </c>
      <c r="F25" s="55"/>
      <c r="G25" s="56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2"/>
    </row>
    <row r="26" spans="1:23" ht="15.5">
      <c r="A26" s="15">
        <v>16</v>
      </c>
      <c r="B26" s="37">
        <v>171516100021</v>
      </c>
      <c r="C26" s="74">
        <v>16</v>
      </c>
      <c r="D26" s="38"/>
      <c r="E26" s="74">
        <v>58</v>
      </c>
      <c r="F26" s="49"/>
      <c r="G26" s="56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2"/>
    </row>
    <row r="27" spans="1:23" ht="15.5">
      <c r="A27" s="15">
        <v>17</v>
      </c>
      <c r="B27" s="37">
        <v>171516100022</v>
      </c>
      <c r="C27" s="74">
        <v>18</v>
      </c>
      <c r="D27" s="38"/>
      <c r="E27" s="74">
        <v>62</v>
      </c>
      <c r="F27" s="49"/>
      <c r="G27" s="56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2"/>
    </row>
    <row r="28" spans="1:23" ht="15.5">
      <c r="A28" s="15">
        <v>18</v>
      </c>
      <c r="B28" s="37">
        <v>171516100023</v>
      </c>
      <c r="C28" s="74">
        <v>18</v>
      </c>
      <c r="D28" s="38"/>
      <c r="E28" s="74">
        <v>56</v>
      </c>
      <c r="F28" s="49"/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2"/>
    </row>
    <row r="29" spans="1:23" ht="15.5">
      <c r="A29" s="15">
        <v>19</v>
      </c>
      <c r="B29" s="37">
        <v>171516100024</v>
      </c>
      <c r="C29" s="74">
        <v>14</v>
      </c>
      <c r="D29" s="38"/>
      <c r="E29" s="74">
        <v>58</v>
      </c>
      <c r="F29" s="49"/>
      <c r="G29" s="56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2"/>
    </row>
    <row r="30" spans="1:23" ht="15.5">
      <c r="A30" s="15">
        <v>20</v>
      </c>
      <c r="B30" s="37">
        <v>171516100026</v>
      </c>
      <c r="C30" s="74">
        <v>26</v>
      </c>
      <c r="D30" s="38"/>
      <c r="E30" s="74">
        <v>68</v>
      </c>
      <c r="F30" s="49"/>
      <c r="G30" s="56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2"/>
    </row>
    <row r="31" spans="1:23" ht="15.5">
      <c r="A31" s="15">
        <v>21</v>
      </c>
      <c r="B31" s="37">
        <v>171516100030</v>
      </c>
      <c r="C31" s="74">
        <v>18</v>
      </c>
      <c r="D31" s="38"/>
      <c r="E31" s="74">
        <v>58</v>
      </c>
      <c r="F31" s="49"/>
      <c r="G31" s="56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2"/>
    </row>
    <row r="32" spans="1:23" ht="15.5">
      <c r="A32" s="15">
        <v>22</v>
      </c>
      <c r="B32" s="37">
        <v>171516100031</v>
      </c>
      <c r="C32" s="74">
        <v>14</v>
      </c>
      <c r="D32" s="38"/>
      <c r="E32" s="74">
        <v>58</v>
      </c>
      <c r="F32" s="49"/>
      <c r="G32" s="56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2"/>
    </row>
    <row r="33" spans="1:23" ht="15.5">
      <c r="A33" s="15">
        <v>23</v>
      </c>
      <c r="B33" s="37">
        <v>171516100032</v>
      </c>
      <c r="C33" s="74">
        <v>18</v>
      </c>
      <c r="D33" s="38"/>
      <c r="E33" s="74">
        <v>56</v>
      </c>
      <c r="F33" s="49"/>
      <c r="G33" s="5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2"/>
    </row>
    <row r="34" spans="1:23" ht="15.5">
      <c r="A34" s="15">
        <v>24</v>
      </c>
      <c r="B34" s="37">
        <v>171516100033</v>
      </c>
      <c r="C34" s="74">
        <v>16</v>
      </c>
      <c r="D34" s="38"/>
      <c r="E34" s="74">
        <v>60</v>
      </c>
      <c r="F34" s="49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>
      <c r="A35" s="15">
        <v>25</v>
      </c>
      <c r="B35" s="37">
        <v>171516100034</v>
      </c>
      <c r="C35" s="74">
        <v>16</v>
      </c>
      <c r="D35" s="38"/>
      <c r="E35" s="74">
        <v>54</v>
      </c>
      <c r="F35" s="49"/>
      <c r="G35" s="50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2"/>
    </row>
    <row r="36" spans="1:23">
      <c r="A36" s="15">
        <v>26</v>
      </c>
      <c r="B36" s="37">
        <v>171516100035</v>
      </c>
      <c r="C36" s="74">
        <v>14</v>
      </c>
      <c r="D36" s="38"/>
      <c r="E36" s="74">
        <v>52</v>
      </c>
      <c r="F36" s="49"/>
      <c r="G36" s="15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>
      <c r="A37" s="15">
        <v>27</v>
      </c>
      <c r="B37" s="37">
        <v>171516100037</v>
      </c>
      <c r="C37" s="74">
        <v>18</v>
      </c>
      <c r="D37" s="38"/>
      <c r="E37" s="74">
        <v>50</v>
      </c>
      <c r="F37" s="49"/>
      <c r="G37" s="15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5">
      <c r="A38" s="15">
        <v>28</v>
      </c>
      <c r="B38" s="37">
        <v>171516100038</v>
      </c>
      <c r="C38" s="74">
        <v>20</v>
      </c>
      <c r="D38" s="38"/>
      <c r="E38" s="74">
        <v>56</v>
      </c>
      <c r="F38" s="49"/>
      <c r="G38" s="5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2"/>
    </row>
    <row r="39" spans="1:23" ht="15.5">
      <c r="A39" s="15">
        <v>29</v>
      </c>
      <c r="B39" s="37">
        <v>171516100039</v>
      </c>
      <c r="C39" s="74">
        <v>18</v>
      </c>
      <c r="D39" s="38"/>
      <c r="E39" s="74">
        <v>58</v>
      </c>
      <c r="F39" s="49"/>
      <c r="G39" s="56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2"/>
    </row>
    <row r="40" spans="1:23" ht="15.5">
      <c r="A40" s="15">
        <v>30</v>
      </c>
      <c r="B40" s="37">
        <v>171516100040</v>
      </c>
      <c r="C40" s="74">
        <v>22</v>
      </c>
      <c r="D40" s="38"/>
      <c r="E40" s="74">
        <v>50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2"/>
    </row>
    <row r="41" spans="1:23" ht="15.5">
      <c r="A41" s="15">
        <v>31</v>
      </c>
      <c r="B41" s="37">
        <v>171516100041</v>
      </c>
      <c r="C41" s="74">
        <v>18</v>
      </c>
      <c r="D41" s="38"/>
      <c r="E41" s="74">
        <v>56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2"/>
    </row>
    <row r="42" spans="1:23" ht="15.5">
      <c r="A42" s="15">
        <v>32</v>
      </c>
      <c r="B42" s="37">
        <v>171516100042</v>
      </c>
      <c r="C42" s="74">
        <v>18</v>
      </c>
      <c r="D42" s="38"/>
      <c r="E42" s="74">
        <v>52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2"/>
    </row>
    <row r="43" spans="1:23" ht="15.5">
      <c r="A43" s="15">
        <v>33</v>
      </c>
      <c r="B43" s="37">
        <v>171516100043</v>
      </c>
      <c r="C43" s="74">
        <v>16</v>
      </c>
      <c r="D43" s="38"/>
      <c r="E43" s="74">
        <v>60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2"/>
    </row>
    <row r="44" spans="1:23" ht="15.5">
      <c r="A44" s="15">
        <v>34</v>
      </c>
      <c r="B44" s="37">
        <v>171516100044</v>
      </c>
      <c r="C44" s="74">
        <v>16</v>
      </c>
      <c r="D44" s="38"/>
      <c r="E44" s="74">
        <v>58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2"/>
    </row>
    <row r="45" spans="1:23" ht="15.5">
      <c r="A45" s="15">
        <v>35</v>
      </c>
      <c r="B45" s="37">
        <v>171516100045</v>
      </c>
      <c r="C45" s="74">
        <v>16</v>
      </c>
      <c r="D45" s="38"/>
      <c r="E45" s="74">
        <v>56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2"/>
    </row>
    <row r="46" spans="1:23" ht="15.5">
      <c r="A46" s="15">
        <v>36</v>
      </c>
      <c r="B46" s="37">
        <v>171516100048</v>
      </c>
      <c r="C46" s="74">
        <v>20</v>
      </c>
      <c r="D46" s="38"/>
      <c r="E46" s="74">
        <v>58</v>
      </c>
      <c r="F46" s="49"/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2"/>
    </row>
    <row r="47" spans="1:23" ht="15.5">
      <c r="A47" s="15">
        <v>37</v>
      </c>
      <c r="B47" s="37">
        <v>171516100049</v>
      </c>
      <c r="C47" s="74">
        <v>18</v>
      </c>
      <c r="D47" s="38"/>
      <c r="E47" s="74">
        <v>58</v>
      </c>
      <c r="F47" s="49"/>
      <c r="G47" s="5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2"/>
    </row>
    <row r="48" spans="1:23" ht="15.5">
      <c r="A48" s="15">
        <v>38</v>
      </c>
      <c r="B48" s="37">
        <v>171516100050</v>
      </c>
      <c r="C48" s="74">
        <v>28</v>
      </c>
      <c r="D48" s="38"/>
      <c r="E48" s="74">
        <v>68</v>
      </c>
      <c r="F48" s="49"/>
      <c r="G48" s="5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2"/>
    </row>
    <row r="49" spans="1:23">
      <c r="A49" s="15">
        <v>39</v>
      </c>
      <c r="B49" s="37">
        <v>171516100051</v>
      </c>
      <c r="C49" s="74">
        <v>18</v>
      </c>
      <c r="D49" s="38"/>
      <c r="E49" s="74">
        <v>56</v>
      </c>
      <c r="F49" s="49"/>
      <c r="G49" s="50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2"/>
    </row>
    <row r="50" spans="1:23">
      <c r="A50" s="15">
        <v>40</v>
      </c>
      <c r="B50" s="37">
        <v>171516100052</v>
      </c>
      <c r="C50" s="74">
        <v>16</v>
      </c>
      <c r="D50" s="38"/>
      <c r="E50" s="74">
        <v>52</v>
      </c>
      <c r="F50" s="49"/>
      <c r="G50" s="15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>
      <c r="A51" s="15">
        <v>41</v>
      </c>
      <c r="B51" s="37">
        <v>171516100053</v>
      </c>
      <c r="C51" s="74">
        <v>18</v>
      </c>
      <c r="D51" s="38"/>
      <c r="E51" s="74">
        <v>56</v>
      </c>
      <c r="F51" s="49"/>
      <c r="G51" s="15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5">
      <c r="A52" s="15">
        <v>42</v>
      </c>
      <c r="B52" s="37">
        <v>171516100054</v>
      </c>
      <c r="C52" s="74">
        <v>20</v>
      </c>
      <c r="D52" s="54"/>
      <c r="E52" s="74">
        <v>52</v>
      </c>
      <c r="F52" s="55"/>
      <c r="G52" s="5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2"/>
    </row>
    <row r="53" spans="1:23" ht="15.5">
      <c r="A53" s="15">
        <v>43</v>
      </c>
      <c r="B53" s="37">
        <v>171516100055</v>
      </c>
      <c r="C53" s="74">
        <v>20</v>
      </c>
      <c r="D53" s="54"/>
      <c r="E53" s="74">
        <v>56</v>
      </c>
      <c r="F53" s="55"/>
      <c r="G53" s="5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2"/>
    </row>
    <row r="54" spans="1:23" ht="15.5">
      <c r="A54" s="15">
        <v>44</v>
      </c>
      <c r="B54" s="37">
        <v>171516100056</v>
      </c>
      <c r="C54" s="74">
        <v>20</v>
      </c>
      <c r="D54" s="38"/>
      <c r="E54" s="74">
        <v>58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2"/>
    </row>
    <row r="55" spans="1:23" ht="15.5">
      <c r="A55" s="15">
        <v>45</v>
      </c>
      <c r="B55" s="37">
        <v>171516100057</v>
      </c>
      <c r="C55" s="74">
        <v>18</v>
      </c>
      <c r="D55" s="38"/>
      <c r="E55" s="74">
        <v>50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2"/>
    </row>
    <row r="56" spans="1:23" ht="15.5">
      <c r="A56" s="15">
        <v>46</v>
      </c>
      <c r="B56" s="37">
        <v>171516100058</v>
      </c>
      <c r="C56" s="74">
        <v>20</v>
      </c>
      <c r="D56" s="38"/>
      <c r="E56" s="74">
        <v>56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2"/>
    </row>
    <row r="57" spans="1:23" ht="15.5">
      <c r="A57" s="15">
        <v>47</v>
      </c>
      <c r="B57" s="37">
        <v>171516100059</v>
      </c>
      <c r="C57" s="74">
        <v>16</v>
      </c>
      <c r="D57" s="38"/>
      <c r="E57" s="74">
        <v>58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2"/>
    </row>
    <row r="58" spans="1:23" ht="15.5">
      <c r="A58" s="15">
        <v>48</v>
      </c>
      <c r="B58" s="37">
        <v>171516100060</v>
      </c>
      <c r="C58" s="74">
        <v>18</v>
      </c>
      <c r="D58" s="38"/>
      <c r="E58" s="74">
        <v>58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2"/>
    </row>
    <row r="59" spans="1:23" ht="15.5">
      <c r="A59" s="15">
        <v>49</v>
      </c>
      <c r="B59" s="37">
        <v>171516100061</v>
      </c>
      <c r="C59" s="74">
        <v>28</v>
      </c>
      <c r="D59" s="38"/>
      <c r="E59" s="74">
        <v>66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2"/>
    </row>
    <row r="60" spans="1:23" ht="15.5">
      <c r="A60" s="15">
        <v>50</v>
      </c>
      <c r="B60" s="37">
        <v>171516100062</v>
      </c>
      <c r="C60" s="74">
        <v>16</v>
      </c>
      <c r="D60" s="38"/>
      <c r="E60" s="74">
        <v>52</v>
      </c>
      <c r="F60" s="49"/>
      <c r="G60" s="5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2"/>
    </row>
    <row r="61" spans="1:23" ht="15.5">
      <c r="A61" s="15">
        <v>51</v>
      </c>
      <c r="B61" s="37">
        <v>171516100064</v>
      </c>
      <c r="C61" s="74">
        <v>18</v>
      </c>
      <c r="D61" s="38"/>
      <c r="E61" s="74">
        <v>60</v>
      </c>
      <c r="F61" s="49"/>
      <c r="G61" s="56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2"/>
    </row>
    <row r="62" spans="1:23" ht="15.5">
      <c r="A62" s="15">
        <v>52</v>
      </c>
      <c r="B62" s="37">
        <v>171516100066</v>
      </c>
      <c r="C62" s="74">
        <v>20</v>
      </c>
      <c r="D62" s="38"/>
      <c r="E62" s="74">
        <v>58</v>
      </c>
      <c r="F62" s="49"/>
      <c r="G62" s="5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2"/>
    </row>
    <row r="63" spans="1:23">
      <c r="A63" s="15">
        <v>53</v>
      </c>
      <c r="B63" s="37">
        <v>171516100067</v>
      </c>
      <c r="C63" s="74">
        <v>26</v>
      </c>
      <c r="D63" s="38"/>
      <c r="E63" s="74">
        <v>68</v>
      </c>
      <c r="F63" s="49"/>
      <c r="G63" s="15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>
      <c r="A64" s="15">
        <v>54</v>
      </c>
      <c r="B64" s="37">
        <v>171516100068</v>
      </c>
      <c r="C64" s="74">
        <v>16</v>
      </c>
      <c r="D64" s="38"/>
      <c r="E64" s="74">
        <v>60</v>
      </c>
      <c r="F64" s="49"/>
      <c r="G64" s="1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>
      <c r="A65" s="15">
        <v>55</v>
      </c>
      <c r="B65" s="37">
        <v>171516100069</v>
      </c>
      <c r="C65" s="74">
        <v>18</v>
      </c>
      <c r="D65" s="38"/>
      <c r="E65" s="74">
        <v>56</v>
      </c>
      <c r="F65" s="49"/>
      <c r="G65" s="1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>
      <c r="A66" s="15">
        <v>56</v>
      </c>
      <c r="B66" s="37">
        <v>171516100070</v>
      </c>
      <c r="C66" s="74">
        <v>16</v>
      </c>
      <c r="D66" s="38"/>
      <c r="E66" s="74">
        <v>54</v>
      </c>
      <c r="F66" s="49"/>
      <c r="G66" s="1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>
      <c r="A67" s="15">
        <v>57</v>
      </c>
      <c r="B67" s="37">
        <v>171516100071</v>
      </c>
      <c r="C67" s="74">
        <v>20</v>
      </c>
      <c r="D67" s="38"/>
      <c r="E67" s="74">
        <v>58</v>
      </c>
      <c r="F67" s="49"/>
      <c r="G67" s="1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>
      <c r="A68" s="15">
        <v>58</v>
      </c>
      <c r="B68" s="37">
        <v>171516100072</v>
      </c>
      <c r="C68" s="74">
        <v>20</v>
      </c>
      <c r="D68" s="38"/>
      <c r="E68" s="74">
        <v>52</v>
      </c>
      <c r="F68" s="49"/>
      <c r="G68" s="15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>
      <c r="A69" s="15">
        <v>59</v>
      </c>
      <c r="B69" s="37">
        <v>171516100073</v>
      </c>
      <c r="C69" s="74">
        <v>16</v>
      </c>
      <c r="D69" s="38"/>
      <c r="E69" s="74">
        <v>58</v>
      </c>
      <c r="F69" s="49"/>
      <c r="G69" s="15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>
      <c r="A70" s="15">
        <v>60</v>
      </c>
      <c r="B70" s="37">
        <v>171516100074</v>
      </c>
      <c r="C70" s="74">
        <v>18</v>
      </c>
      <c r="D70" s="38"/>
      <c r="E70" s="74">
        <v>56</v>
      </c>
      <c r="F70" s="49"/>
      <c r="G70" s="15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1"/>
  <sheetViews>
    <sheetView topLeftCell="D4" workbookViewId="0">
      <selection activeCell="H17" sqref="H17:V17"/>
    </sheetView>
  </sheetViews>
  <sheetFormatPr defaultRowHeight="14.5"/>
  <sheetData>
    <row r="1" spans="1:23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89" t="s">
        <v>1</v>
      </c>
      <c r="B2" s="89"/>
      <c r="C2" s="89"/>
      <c r="D2" s="89"/>
      <c r="E2" s="89"/>
      <c r="F2" s="3"/>
      <c r="G2" s="4" t="s">
        <v>2</v>
      </c>
      <c r="H2" s="5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2.5">
      <c r="A3" s="89" t="s">
        <v>160</v>
      </c>
      <c r="B3" s="89"/>
      <c r="C3" s="89"/>
      <c r="D3" s="89"/>
      <c r="E3" s="89"/>
      <c r="F3" s="3"/>
      <c r="G3" s="4" t="s">
        <v>4</v>
      </c>
      <c r="H3" s="5"/>
      <c r="I3" s="7" t="s">
        <v>5</v>
      </c>
      <c r="J3" s="2"/>
      <c r="K3" s="8" t="s">
        <v>6</v>
      </c>
      <c r="L3" s="8" t="s">
        <v>7</v>
      </c>
      <c r="M3" s="2"/>
      <c r="N3" s="8" t="s">
        <v>8</v>
      </c>
      <c r="O3" s="88" t="s">
        <v>9</v>
      </c>
      <c r="P3" s="88"/>
      <c r="Q3" s="88"/>
      <c r="R3" s="88"/>
      <c r="S3" s="88"/>
      <c r="T3" s="88"/>
      <c r="U3" s="88"/>
      <c r="V3" s="88"/>
      <c r="W3" s="88"/>
    </row>
    <row r="4" spans="1:23" ht="21">
      <c r="A4" s="89" t="s">
        <v>161</v>
      </c>
      <c r="B4" s="89"/>
      <c r="C4" s="89"/>
      <c r="D4" s="89"/>
      <c r="E4" s="89"/>
      <c r="F4" s="3"/>
      <c r="G4" s="4" t="s">
        <v>11</v>
      </c>
      <c r="H4" s="5"/>
      <c r="I4" s="6"/>
      <c r="J4" s="2"/>
      <c r="K4" s="9" t="s">
        <v>12</v>
      </c>
      <c r="L4" s="9">
        <v>3</v>
      </c>
      <c r="M4" s="2"/>
      <c r="N4" s="10">
        <v>3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21">
      <c r="A5" s="11" t="s">
        <v>13</v>
      </c>
      <c r="B5" s="11"/>
      <c r="C5" s="11"/>
      <c r="D5" s="11"/>
      <c r="E5" s="11"/>
      <c r="F5" s="3"/>
      <c r="G5" s="4" t="s">
        <v>14</v>
      </c>
      <c r="H5" s="41">
        <f>(41/60)*100</f>
        <v>68.333333333333329</v>
      </c>
      <c r="I5" s="6"/>
      <c r="J5" s="2"/>
      <c r="K5" s="13" t="s">
        <v>15</v>
      </c>
      <c r="L5" s="13">
        <v>2</v>
      </c>
      <c r="M5" s="2"/>
      <c r="N5" s="14">
        <v>2</v>
      </c>
      <c r="O5" s="88"/>
      <c r="P5" s="88"/>
      <c r="Q5" s="88"/>
      <c r="R5" s="88"/>
      <c r="S5" s="88"/>
      <c r="T5" s="88"/>
      <c r="U5" s="88"/>
      <c r="V5" s="88"/>
      <c r="W5" s="88"/>
    </row>
    <row r="6" spans="1:23" ht="21">
      <c r="A6" s="15"/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42">
        <f>(59/60)*100</f>
        <v>98.333333333333329</v>
      </c>
      <c r="I6" s="6"/>
      <c r="J6" s="2"/>
      <c r="K6" s="19" t="s">
        <v>20</v>
      </c>
      <c r="L6" s="19">
        <v>1</v>
      </c>
      <c r="M6" s="2"/>
      <c r="N6" s="20">
        <v>1</v>
      </c>
      <c r="O6" s="88"/>
      <c r="P6" s="88"/>
      <c r="Q6" s="88"/>
      <c r="R6" s="88"/>
      <c r="S6" s="88"/>
      <c r="T6" s="88"/>
      <c r="U6" s="88"/>
      <c r="V6" s="88"/>
      <c r="W6" s="88"/>
    </row>
    <row r="7" spans="1:23" ht="58">
      <c r="A7" s="15"/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83.333333333333329</v>
      </c>
      <c r="I7" s="26">
        <v>0.6</v>
      </c>
      <c r="J7" s="2"/>
      <c r="K7" s="27" t="s">
        <v>24</v>
      </c>
      <c r="L7" s="27">
        <v>0</v>
      </c>
      <c r="M7" s="2"/>
      <c r="N7" s="28"/>
      <c r="O7" s="88"/>
      <c r="P7" s="88"/>
      <c r="Q7" s="88"/>
      <c r="R7" s="88"/>
      <c r="S7" s="88"/>
      <c r="T7" s="88"/>
      <c r="U7" s="88"/>
      <c r="V7" s="88"/>
      <c r="W7" s="88"/>
    </row>
    <row r="8" spans="1:23">
      <c r="A8" s="15"/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57</v>
      </c>
      <c r="I8" s="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>
      <c r="A9" s="15"/>
      <c r="B9" s="21" t="s">
        <v>30</v>
      </c>
      <c r="C9" s="23" t="s">
        <v>140</v>
      </c>
      <c r="D9" s="23"/>
      <c r="E9" s="23" t="s">
        <v>140</v>
      </c>
      <c r="F9" s="29"/>
      <c r="G9" s="15"/>
      <c r="H9" s="30"/>
      <c r="I9" s="3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5">
      <c r="A10" s="15"/>
      <c r="B10" s="21" t="s">
        <v>32</v>
      </c>
      <c r="C10" s="23">
        <v>30</v>
      </c>
      <c r="D10" s="31">
        <f>(0.55*30)</f>
        <v>16.5</v>
      </c>
      <c r="E10" s="32">
        <v>70</v>
      </c>
      <c r="F10" s="33">
        <f>0.55*70</f>
        <v>38.5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  <c r="U10" s="36" t="s">
        <v>46</v>
      </c>
      <c r="V10" s="36" t="s">
        <v>47</v>
      </c>
      <c r="W10" s="2"/>
    </row>
    <row r="11" spans="1:23" ht="15.5">
      <c r="A11" s="15">
        <v>1</v>
      </c>
      <c r="B11" s="37">
        <v>171516100002</v>
      </c>
      <c r="C11" s="74">
        <v>30</v>
      </c>
      <c r="D11" s="38">
        <f>COUNTIF(C11:C82,"&gt;="&amp;D10)</f>
        <v>41</v>
      </c>
      <c r="E11" s="75">
        <v>35</v>
      </c>
      <c r="F11" s="39">
        <f>COUNTIF(E11:E82,"&gt;="&amp;F10)</f>
        <v>59</v>
      </c>
      <c r="G11" s="40" t="s">
        <v>48</v>
      </c>
      <c r="H11" s="4">
        <v>2</v>
      </c>
      <c r="I11" s="4">
        <v>1</v>
      </c>
      <c r="J11" s="6"/>
      <c r="K11" s="6"/>
      <c r="L11" s="6"/>
      <c r="M11" s="6"/>
      <c r="N11" s="6"/>
      <c r="O11" s="6"/>
      <c r="P11" s="6"/>
      <c r="Q11" s="5"/>
      <c r="R11" s="4">
        <v>2</v>
      </c>
      <c r="S11" s="6"/>
      <c r="T11" s="4">
        <v>1</v>
      </c>
      <c r="U11" s="4">
        <v>1</v>
      </c>
      <c r="V11" s="4">
        <v>2</v>
      </c>
      <c r="W11" s="2"/>
    </row>
    <row r="12" spans="1:23" ht="15.5">
      <c r="A12" s="15">
        <v>2</v>
      </c>
      <c r="B12" s="37">
        <v>171516100003</v>
      </c>
      <c r="C12" s="74">
        <v>16</v>
      </c>
      <c r="D12" s="41">
        <f>(41/60)*100</f>
        <v>68.333333333333329</v>
      </c>
      <c r="E12" s="74">
        <v>56</v>
      </c>
      <c r="F12" s="42">
        <f>(59/60)*100</f>
        <v>98.333333333333329</v>
      </c>
      <c r="G12" s="40" t="s">
        <v>49</v>
      </c>
      <c r="H12" s="43">
        <v>2</v>
      </c>
      <c r="I12" s="43">
        <v>1</v>
      </c>
      <c r="J12" s="6"/>
      <c r="K12" s="6"/>
      <c r="L12" s="6"/>
      <c r="M12" s="6"/>
      <c r="N12" s="6"/>
      <c r="O12" s="6"/>
      <c r="P12" s="6"/>
      <c r="Q12" s="5"/>
      <c r="R12" s="43">
        <v>1</v>
      </c>
      <c r="S12" s="6"/>
      <c r="T12" s="43">
        <v>1</v>
      </c>
      <c r="U12" s="43">
        <v>1</v>
      </c>
      <c r="V12" s="43">
        <v>2</v>
      </c>
      <c r="W12" s="2"/>
    </row>
    <row r="13" spans="1:23" ht="15.5">
      <c r="A13" s="15">
        <v>3</v>
      </c>
      <c r="B13" s="37">
        <v>171516100005</v>
      </c>
      <c r="C13" s="74">
        <v>18</v>
      </c>
      <c r="D13" s="38"/>
      <c r="E13" s="74">
        <v>52</v>
      </c>
      <c r="F13" s="44"/>
      <c r="G13" s="40" t="s">
        <v>50</v>
      </c>
      <c r="H13" s="43">
        <v>2</v>
      </c>
      <c r="I13" s="43">
        <v>1</v>
      </c>
      <c r="J13" s="6"/>
      <c r="K13" s="6"/>
      <c r="L13" s="6"/>
      <c r="M13" s="6"/>
      <c r="N13" s="6"/>
      <c r="O13" s="6"/>
      <c r="P13" s="6"/>
      <c r="Q13" s="5"/>
      <c r="R13" s="43">
        <v>1</v>
      </c>
      <c r="S13" s="6"/>
      <c r="T13" s="43">
        <v>1</v>
      </c>
      <c r="U13" s="43">
        <v>1</v>
      </c>
      <c r="V13" s="43">
        <v>2</v>
      </c>
      <c r="W13" s="2"/>
    </row>
    <row r="14" spans="1:23" ht="15.5">
      <c r="A14" s="15">
        <v>4</v>
      </c>
      <c r="B14" s="37">
        <v>171516100006</v>
      </c>
      <c r="C14" s="74">
        <v>20</v>
      </c>
      <c r="D14" s="38"/>
      <c r="E14" s="74">
        <v>58</v>
      </c>
      <c r="F14" s="44"/>
      <c r="G14" s="40" t="s">
        <v>51</v>
      </c>
      <c r="H14" s="43">
        <v>1</v>
      </c>
      <c r="I14" s="43">
        <v>1</v>
      </c>
      <c r="J14" s="6"/>
      <c r="K14" s="6"/>
      <c r="L14" s="6"/>
      <c r="M14" s="6"/>
      <c r="N14" s="6"/>
      <c r="O14" s="6"/>
      <c r="P14" s="6"/>
      <c r="Q14" s="5"/>
      <c r="R14" s="43">
        <v>1</v>
      </c>
      <c r="S14" s="6"/>
      <c r="T14" s="43">
        <v>1</v>
      </c>
      <c r="U14" s="43">
        <v>1</v>
      </c>
      <c r="V14" s="43">
        <v>1</v>
      </c>
      <c r="W14" s="2"/>
    </row>
    <row r="15" spans="1:23" ht="15.5">
      <c r="A15" s="15">
        <v>5</v>
      </c>
      <c r="B15" s="37">
        <v>171516100007</v>
      </c>
      <c r="C15" s="74">
        <v>16</v>
      </c>
      <c r="D15" s="38"/>
      <c r="E15" s="74">
        <v>60</v>
      </c>
      <c r="F15" s="44"/>
      <c r="G15" s="40" t="s">
        <v>52</v>
      </c>
      <c r="H15" s="43">
        <v>2</v>
      </c>
      <c r="I15" s="43">
        <v>2</v>
      </c>
      <c r="J15" s="6"/>
      <c r="K15" s="6"/>
      <c r="L15" s="6"/>
      <c r="M15" s="6"/>
      <c r="N15" s="6"/>
      <c r="O15" s="6"/>
      <c r="P15" s="6"/>
      <c r="Q15" s="5"/>
      <c r="R15" s="43">
        <v>2</v>
      </c>
      <c r="S15" s="6"/>
      <c r="T15" s="43">
        <v>1</v>
      </c>
      <c r="U15" s="43">
        <v>1</v>
      </c>
      <c r="V15" s="43">
        <v>2</v>
      </c>
      <c r="W15" s="2"/>
    </row>
    <row r="16" spans="1:23" ht="15.5">
      <c r="A16" s="15">
        <v>6</v>
      </c>
      <c r="B16" s="37">
        <v>171516100008</v>
      </c>
      <c r="C16" s="74">
        <v>18</v>
      </c>
      <c r="D16" s="38"/>
      <c r="E16" s="74">
        <v>62</v>
      </c>
      <c r="F16" s="44"/>
      <c r="G16" s="45" t="s">
        <v>53</v>
      </c>
      <c r="H16" s="46">
        <f>AVERAGE(H11:H15)</f>
        <v>1.8</v>
      </c>
      <c r="I16" s="46">
        <f t="shared" ref="I16:V16" si="0">AVERAGE(I11:I15)</f>
        <v>1.2</v>
      </c>
      <c r="J16" s="46"/>
      <c r="K16" s="46"/>
      <c r="L16" s="46"/>
      <c r="M16" s="46"/>
      <c r="N16" s="46"/>
      <c r="O16" s="46"/>
      <c r="P16" s="46"/>
      <c r="Q16" s="46"/>
      <c r="R16" s="46">
        <f t="shared" si="0"/>
        <v>1.4</v>
      </c>
      <c r="S16" s="46"/>
      <c r="T16" s="46">
        <f t="shared" si="0"/>
        <v>1</v>
      </c>
      <c r="U16" s="46">
        <f t="shared" si="0"/>
        <v>1</v>
      </c>
      <c r="V16" s="46">
        <f t="shared" si="0"/>
        <v>1.8</v>
      </c>
      <c r="W16" s="2"/>
    </row>
    <row r="17" spans="1:23" ht="15.5">
      <c r="A17" s="15">
        <v>7</v>
      </c>
      <c r="B17" s="37">
        <v>171516100009</v>
      </c>
      <c r="C17" s="74">
        <v>16</v>
      </c>
      <c r="D17" s="38"/>
      <c r="E17" s="74">
        <v>60</v>
      </c>
      <c r="F17" s="38"/>
      <c r="G17" s="47" t="s">
        <v>54</v>
      </c>
      <c r="H17" s="48">
        <f>(83.33*H16)/100</f>
        <v>1.4999400000000001</v>
      </c>
      <c r="I17" s="48">
        <f t="shared" ref="I17:V17" si="1">(83.33*I16)/100</f>
        <v>0.99995999999999996</v>
      </c>
      <c r="J17" s="48"/>
      <c r="K17" s="48"/>
      <c r="L17" s="48"/>
      <c r="M17" s="48"/>
      <c r="N17" s="48"/>
      <c r="O17" s="48"/>
      <c r="P17" s="48"/>
      <c r="Q17" s="48"/>
      <c r="R17" s="48">
        <f t="shared" si="1"/>
        <v>1.16662</v>
      </c>
      <c r="S17" s="48"/>
      <c r="T17" s="48">
        <f t="shared" si="1"/>
        <v>0.83329999999999993</v>
      </c>
      <c r="U17" s="48">
        <f t="shared" si="1"/>
        <v>0.83329999999999993</v>
      </c>
      <c r="V17" s="48">
        <f t="shared" si="1"/>
        <v>1.4999400000000001</v>
      </c>
      <c r="W17" s="2"/>
    </row>
    <row r="18" spans="1:23">
      <c r="A18" s="15">
        <v>8</v>
      </c>
      <c r="B18" s="37">
        <v>171516100010</v>
      </c>
      <c r="C18" s="74">
        <v>18</v>
      </c>
      <c r="D18" s="38"/>
      <c r="E18" s="74">
        <v>52</v>
      </c>
      <c r="F18" s="49"/>
      <c r="G18" s="15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>
      <c r="A19" s="15">
        <v>9</v>
      </c>
      <c r="B19" s="37">
        <v>171516100011</v>
      </c>
      <c r="C19" s="74">
        <v>20</v>
      </c>
      <c r="D19" s="38"/>
      <c r="E19" s="74">
        <v>54</v>
      </c>
      <c r="F19" s="49"/>
      <c r="G19" s="15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>
      <c r="A20" s="15">
        <v>10</v>
      </c>
      <c r="B20" s="37">
        <v>171516100012</v>
      </c>
      <c r="C20" s="74">
        <v>18</v>
      </c>
      <c r="D20" s="38"/>
      <c r="E20" s="74">
        <v>56</v>
      </c>
      <c r="F20" s="49"/>
      <c r="G20" s="15"/>
      <c r="H20" s="2"/>
      <c r="I20" s="2"/>
      <c r="J20" s="30"/>
      <c r="K20" s="3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>
      <c r="A21" s="15">
        <v>11</v>
      </c>
      <c r="B21" s="37">
        <v>171516100013</v>
      </c>
      <c r="C21" s="74">
        <v>20</v>
      </c>
      <c r="D21" s="38"/>
      <c r="E21" s="74">
        <v>60</v>
      </c>
      <c r="F21" s="49"/>
      <c r="G21" s="15"/>
      <c r="H21" s="51"/>
      <c r="I21" s="90"/>
      <c r="J21" s="90"/>
      <c r="K21" s="2"/>
      <c r="L21" s="2"/>
      <c r="M21" s="30"/>
      <c r="N21" s="30"/>
      <c r="O21" s="30"/>
      <c r="P21" s="30"/>
      <c r="Q21" s="30"/>
      <c r="R21" s="2"/>
      <c r="S21" s="2"/>
      <c r="T21" s="2"/>
      <c r="U21" s="2"/>
      <c r="V21" s="2"/>
      <c r="W21" s="2"/>
    </row>
    <row r="22" spans="1:23">
      <c r="A22" s="15">
        <v>12</v>
      </c>
      <c r="B22" s="37">
        <v>171516100014</v>
      </c>
      <c r="C22" s="74">
        <v>18</v>
      </c>
      <c r="D22" s="38"/>
      <c r="E22" s="74">
        <v>52</v>
      </c>
      <c r="F22" s="49"/>
      <c r="G22" s="15"/>
      <c r="H22" s="52"/>
      <c r="I22" s="53"/>
      <c r="J22" s="53"/>
      <c r="K22" s="2"/>
      <c r="L22" s="2"/>
      <c r="M22" s="30"/>
      <c r="N22" s="30"/>
      <c r="O22" s="30"/>
      <c r="P22" s="30"/>
      <c r="Q22" s="30"/>
      <c r="R22" s="2"/>
      <c r="S22" s="2"/>
      <c r="T22" s="2"/>
      <c r="U22" s="2"/>
      <c r="V22" s="2"/>
      <c r="W22" s="2"/>
    </row>
    <row r="23" spans="1:23">
      <c r="A23" s="15">
        <v>13</v>
      </c>
      <c r="B23" s="37">
        <v>171516100017</v>
      </c>
      <c r="C23" s="74">
        <v>18</v>
      </c>
      <c r="D23" s="38"/>
      <c r="E23" s="74">
        <v>54</v>
      </c>
      <c r="F23" s="49"/>
      <c r="G23" s="15"/>
      <c r="H23" s="15"/>
      <c r="I23" s="2"/>
      <c r="J23" s="2"/>
      <c r="K23" s="2"/>
      <c r="L23" s="2"/>
      <c r="M23" s="2"/>
      <c r="N23" s="30"/>
      <c r="O23" s="30"/>
      <c r="P23" s="30"/>
      <c r="Q23" s="30"/>
      <c r="R23" s="30"/>
      <c r="S23" s="2"/>
      <c r="T23" s="2"/>
      <c r="U23" s="2"/>
      <c r="V23" s="2"/>
      <c r="W23" s="2"/>
    </row>
    <row r="24" spans="1:23">
      <c r="A24" s="15">
        <v>14</v>
      </c>
      <c r="B24" s="37">
        <v>171516100018</v>
      </c>
      <c r="C24" s="74">
        <v>16</v>
      </c>
      <c r="D24" s="38"/>
      <c r="E24" s="74">
        <v>58</v>
      </c>
      <c r="F24" s="49"/>
      <c r="G24" s="15"/>
      <c r="H24" s="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2"/>
    </row>
    <row r="25" spans="1:23" ht="15.5">
      <c r="A25" s="15">
        <v>15</v>
      </c>
      <c r="B25" s="37">
        <v>171516100019</v>
      </c>
      <c r="C25" s="74">
        <v>16</v>
      </c>
      <c r="D25" s="54"/>
      <c r="E25" s="74">
        <v>60</v>
      </c>
      <c r="F25" s="55"/>
      <c r="G25" s="56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2"/>
    </row>
    <row r="26" spans="1:23" ht="15.5">
      <c r="A26" s="15">
        <v>16</v>
      </c>
      <c r="B26" s="37">
        <v>171516100021</v>
      </c>
      <c r="C26" s="74">
        <v>20</v>
      </c>
      <c r="D26" s="38"/>
      <c r="E26" s="74">
        <v>56</v>
      </c>
      <c r="F26" s="49"/>
      <c r="G26" s="56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2"/>
    </row>
    <row r="27" spans="1:23" ht="15.5">
      <c r="A27" s="15">
        <v>17</v>
      </c>
      <c r="B27" s="37">
        <v>171516100022</v>
      </c>
      <c r="C27" s="74">
        <v>16</v>
      </c>
      <c r="D27" s="38"/>
      <c r="E27" s="74">
        <v>58</v>
      </c>
      <c r="F27" s="49"/>
      <c r="G27" s="56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2"/>
    </row>
    <row r="28" spans="1:23" ht="15.5">
      <c r="A28" s="15">
        <v>18</v>
      </c>
      <c r="B28" s="37">
        <v>171516100023</v>
      </c>
      <c r="C28" s="74">
        <v>18</v>
      </c>
      <c r="D28" s="38"/>
      <c r="E28" s="74">
        <v>62</v>
      </c>
      <c r="F28" s="49"/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2"/>
    </row>
    <row r="29" spans="1:23" ht="15.5">
      <c r="A29" s="15">
        <v>19</v>
      </c>
      <c r="B29" s="37">
        <v>171516100024</v>
      </c>
      <c r="C29" s="74">
        <v>18</v>
      </c>
      <c r="D29" s="38"/>
      <c r="E29" s="74">
        <v>56</v>
      </c>
      <c r="F29" s="49"/>
      <c r="G29" s="56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2"/>
    </row>
    <row r="30" spans="1:23" ht="15.5">
      <c r="A30" s="15">
        <v>20</v>
      </c>
      <c r="B30" s="37">
        <v>171516100026</v>
      </c>
      <c r="C30" s="74">
        <v>18</v>
      </c>
      <c r="D30" s="38"/>
      <c r="E30" s="74">
        <v>58</v>
      </c>
      <c r="F30" s="49"/>
      <c r="G30" s="56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2"/>
    </row>
    <row r="31" spans="1:23" ht="15.5">
      <c r="A31" s="15">
        <v>21</v>
      </c>
      <c r="B31" s="37">
        <v>171516100030</v>
      </c>
      <c r="C31" s="74">
        <v>20</v>
      </c>
      <c r="D31" s="38"/>
      <c r="E31" s="74">
        <v>58</v>
      </c>
      <c r="F31" s="49"/>
      <c r="G31" s="56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2"/>
    </row>
    <row r="32" spans="1:23" ht="15.5">
      <c r="A32" s="15">
        <v>22</v>
      </c>
      <c r="B32" s="37">
        <v>171516100031</v>
      </c>
      <c r="C32" s="74">
        <v>16</v>
      </c>
      <c r="D32" s="38"/>
      <c r="E32" s="74">
        <v>58</v>
      </c>
      <c r="F32" s="49"/>
      <c r="G32" s="56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2"/>
    </row>
    <row r="33" spans="1:23" ht="15.5">
      <c r="A33" s="15">
        <v>23</v>
      </c>
      <c r="B33" s="37">
        <v>171516100032</v>
      </c>
      <c r="C33" s="74">
        <v>16</v>
      </c>
      <c r="D33" s="38"/>
      <c r="E33" s="74">
        <v>58</v>
      </c>
      <c r="F33" s="49"/>
      <c r="G33" s="5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2"/>
    </row>
    <row r="34" spans="1:23" ht="15.5">
      <c r="A34" s="15">
        <v>24</v>
      </c>
      <c r="B34" s="37">
        <v>171516100033</v>
      </c>
      <c r="C34" s="74">
        <v>18</v>
      </c>
      <c r="D34" s="38"/>
      <c r="E34" s="74">
        <v>56</v>
      </c>
      <c r="F34" s="49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>
      <c r="A35" s="15">
        <v>25</v>
      </c>
      <c r="B35" s="37">
        <v>171516100034</v>
      </c>
      <c r="C35" s="74">
        <v>14</v>
      </c>
      <c r="D35" s="38"/>
      <c r="E35" s="74">
        <v>60</v>
      </c>
      <c r="F35" s="49"/>
      <c r="G35" s="50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2"/>
    </row>
    <row r="36" spans="1:23">
      <c r="A36" s="15">
        <v>26</v>
      </c>
      <c r="B36" s="37">
        <v>171516100035</v>
      </c>
      <c r="C36" s="74">
        <v>18</v>
      </c>
      <c r="D36" s="38"/>
      <c r="E36" s="74">
        <v>56</v>
      </c>
      <c r="F36" s="49"/>
      <c r="G36" s="15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>
      <c r="A37" s="15">
        <v>27</v>
      </c>
      <c r="B37" s="37">
        <v>171516100037</v>
      </c>
      <c r="C37" s="74">
        <v>16</v>
      </c>
      <c r="D37" s="38"/>
      <c r="E37" s="74">
        <v>52</v>
      </c>
      <c r="F37" s="49"/>
      <c r="G37" s="15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5">
      <c r="A38" s="15">
        <v>28</v>
      </c>
      <c r="B38" s="37">
        <v>171516100038</v>
      </c>
      <c r="C38" s="74">
        <v>18</v>
      </c>
      <c r="D38" s="38"/>
      <c r="E38" s="74">
        <v>50</v>
      </c>
      <c r="F38" s="49"/>
      <c r="G38" s="5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2"/>
    </row>
    <row r="39" spans="1:23" ht="15.5">
      <c r="A39" s="15">
        <v>29</v>
      </c>
      <c r="B39" s="37">
        <v>171516100039</v>
      </c>
      <c r="C39" s="74">
        <v>18</v>
      </c>
      <c r="D39" s="38"/>
      <c r="E39" s="74">
        <v>56</v>
      </c>
      <c r="F39" s="49"/>
      <c r="G39" s="56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2"/>
    </row>
    <row r="40" spans="1:23" ht="15.5">
      <c r="A40" s="15">
        <v>30</v>
      </c>
      <c r="B40" s="37">
        <v>171516100040</v>
      </c>
      <c r="C40" s="74">
        <v>18</v>
      </c>
      <c r="D40" s="38"/>
      <c r="E40" s="74">
        <v>58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2"/>
    </row>
    <row r="41" spans="1:23" ht="15.5">
      <c r="A41" s="15">
        <v>31</v>
      </c>
      <c r="B41" s="37">
        <v>171516100041</v>
      </c>
      <c r="C41" s="74">
        <v>18</v>
      </c>
      <c r="D41" s="38"/>
      <c r="E41" s="74">
        <v>50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2"/>
    </row>
    <row r="42" spans="1:23" ht="15.5">
      <c r="A42" s="15">
        <v>32</v>
      </c>
      <c r="B42" s="37">
        <v>171516100042</v>
      </c>
      <c r="C42" s="74">
        <v>18</v>
      </c>
      <c r="D42" s="38"/>
      <c r="E42" s="74">
        <v>56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2"/>
    </row>
    <row r="43" spans="1:23" ht="15.5">
      <c r="A43" s="15">
        <v>33</v>
      </c>
      <c r="B43" s="37">
        <v>171516100043</v>
      </c>
      <c r="C43" s="74">
        <v>18</v>
      </c>
      <c r="D43" s="38"/>
      <c r="E43" s="74">
        <v>52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2"/>
    </row>
    <row r="44" spans="1:23" ht="15.5">
      <c r="A44" s="15">
        <v>34</v>
      </c>
      <c r="B44" s="37">
        <v>171516100044</v>
      </c>
      <c r="C44" s="74">
        <v>16</v>
      </c>
      <c r="D44" s="38"/>
      <c r="E44" s="74">
        <v>58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2"/>
    </row>
    <row r="45" spans="1:23" ht="15.5">
      <c r="A45" s="15">
        <v>35</v>
      </c>
      <c r="B45" s="37">
        <v>171516100045</v>
      </c>
      <c r="C45" s="74">
        <v>16</v>
      </c>
      <c r="D45" s="38"/>
      <c r="E45" s="74">
        <v>58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2"/>
    </row>
    <row r="46" spans="1:23" ht="15.5">
      <c r="A46" s="15">
        <v>36</v>
      </c>
      <c r="B46" s="37">
        <v>171516100048</v>
      </c>
      <c r="C46" s="74">
        <v>20</v>
      </c>
      <c r="D46" s="38"/>
      <c r="E46" s="74">
        <v>56</v>
      </c>
      <c r="F46" s="49"/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2"/>
    </row>
    <row r="47" spans="1:23" ht="15.5">
      <c r="A47" s="15">
        <v>37</v>
      </c>
      <c r="B47" s="37">
        <v>171516100049</v>
      </c>
      <c r="C47" s="74">
        <v>18</v>
      </c>
      <c r="D47" s="38"/>
      <c r="E47" s="74">
        <v>58</v>
      </c>
      <c r="F47" s="49"/>
      <c r="G47" s="5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2"/>
    </row>
    <row r="48" spans="1:23" ht="15.5">
      <c r="A48" s="15">
        <v>38</v>
      </c>
      <c r="B48" s="37">
        <v>171516100050</v>
      </c>
      <c r="C48" s="74">
        <v>20</v>
      </c>
      <c r="D48" s="38"/>
      <c r="E48" s="74">
        <v>58</v>
      </c>
      <c r="F48" s="49"/>
      <c r="G48" s="5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2"/>
    </row>
    <row r="49" spans="1:23">
      <c r="A49" s="15">
        <v>39</v>
      </c>
      <c r="B49" s="37">
        <v>171516100051</v>
      </c>
      <c r="C49" s="74">
        <v>16</v>
      </c>
      <c r="D49" s="38"/>
      <c r="E49" s="74">
        <v>60</v>
      </c>
      <c r="F49" s="49"/>
      <c r="G49" s="50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2"/>
    </row>
    <row r="50" spans="1:23">
      <c r="A50" s="15">
        <v>40</v>
      </c>
      <c r="B50" s="37">
        <v>171516100052</v>
      </c>
      <c r="C50" s="74">
        <v>16</v>
      </c>
      <c r="D50" s="38"/>
      <c r="E50" s="74">
        <v>58</v>
      </c>
      <c r="F50" s="49"/>
      <c r="G50" s="15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>
      <c r="A51" s="15">
        <v>41</v>
      </c>
      <c r="B51" s="37">
        <v>171516100053</v>
      </c>
      <c r="C51" s="74">
        <v>18</v>
      </c>
      <c r="D51" s="38"/>
      <c r="E51" s="74">
        <v>52</v>
      </c>
      <c r="F51" s="49"/>
      <c r="G51" s="15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5">
      <c r="A52" s="15">
        <v>42</v>
      </c>
      <c r="B52" s="37">
        <v>171516100054</v>
      </c>
      <c r="C52" s="74">
        <v>20</v>
      </c>
      <c r="D52" s="54"/>
      <c r="E52" s="74">
        <v>56</v>
      </c>
      <c r="F52" s="55"/>
      <c r="G52" s="5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2"/>
    </row>
    <row r="53" spans="1:23" ht="15.5">
      <c r="A53" s="15">
        <v>43</v>
      </c>
      <c r="B53" s="37">
        <v>171516100055</v>
      </c>
      <c r="C53" s="74">
        <v>16</v>
      </c>
      <c r="D53" s="54"/>
      <c r="E53" s="74">
        <v>52</v>
      </c>
      <c r="F53" s="55"/>
      <c r="G53" s="5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2"/>
    </row>
    <row r="54" spans="1:23" ht="15.5">
      <c r="A54" s="15">
        <v>44</v>
      </c>
      <c r="B54" s="37">
        <v>171516100056</v>
      </c>
      <c r="C54" s="74">
        <v>18</v>
      </c>
      <c r="D54" s="38"/>
      <c r="E54" s="74">
        <v>56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2"/>
    </row>
    <row r="55" spans="1:23" ht="15.5">
      <c r="A55" s="15">
        <v>45</v>
      </c>
      <c r="B55" s="37">
        <v>171516100057</v>
      </c>
      <c r="C55" s="74">
        <v>18</v>
      </c>
      <c r="D55" s="38"/>
      <c r="E55" s="74">
        <v>58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2"/>
    </row>
    <row r="56" spans="1:23" ht="15.5">
      <c r="A56" s="15">
        <v>46</v>
      </c>
      <c r="B56" s="37">
        <v>171516100058</v>
      </c>
      <c r="C56" s="74">
        <v>16</v>
      </c>
      <c r="D56" s="38"/>
      <c r="E56" s="74">
        <v>52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2"/>
    </row>
    <row r="57" spans="1:23" ht="15.5">
      <c r="A57" s="15">
        <v>47</v>
      </c>
      <c r="B57" s="37">
        <v>171516100059</v>
      </c>
      <c r="C57" s="74">
        <v>18</v>
      </c>
      <c r="D57" s="38"/>
      <c r="E57" s="74">
        <v>56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2"/>
    </row>
    <row r="58" spans="1:23" ht="15.5">
      <c r="A58" s="15">
        <v>48</v>
      </c>
      <c r="B58" s="37">
        <v>171516100060</v>
      </c>
      <c r="C58" s="74">
        <v>20</v>
      </c>
      <c r="D58" s="38"/>
      <c r="E58" s="74">
        <v>58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2"/>
    </row>
    <row r="59" spans="1:23" ht="15.5">
      <c r="A59" s="15">
        <v>49</v>
      </c>
      <c r="B59" s="37">
        <v>171516100061</v>
      </c>
      <c r="C59" s="74">
        <v>18</v>
      </c>
      <c r="D59" s="38"/>
      <c r="E59" s="74">
        <v>58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2"/>
    </row>
    <row r="60" spans="1:23" ht="15.5">
      <c r="A60" s="15">
        <v>50</v>
      </c>
      <c r="B60" s="37">
        <v>171516100062</v>
      </c>
      <c r="C60" s="74">
        <v>18</v>
      </c>
      <c r="D60" s="38"/>
      <c r="E60" s="74">
        <v>66</v>
      </c>
      <c r="F60" s="49"/>
      <c r="G60" s="5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2"/>
    </row>
    <row r="61" spans="1:23" ht="15.5">
      <c r="A61" s="15">
        <v>51</v>
      </c>
      <c r="B61" s="37">
        <v>171516100064</v>
      </c>
      <c r="C61" s="74">
        <v>16</v>
      </c>
      <c r="D61" s="38"/>
      <c r="E61" s="74">
        <v>40</v>
      </c>
      <c r="F61" s="49"/>
      <c r="G61" s="56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2"/>
    </row>
    <row r="62" spans="1:23" ht="15.5">
      <c r="A62" s="15">
        <v>52</v>
      </c>
      <c r="B62" s="37">
        <v>171516100066</v>
      </c>
      <c r="C62" s="74">
        <v>18</v>
      </c>
      <c r="D62" s="38"/>
      <c r="E62" s="74">
        <v>60</v>
      </c>
      <c r="F62" s="49"/>
      <c r="G62" s="5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2"/>
    </row>
    <row r="63" spans="1:23">
      <c r="A63" s="15">
        <v>53</v>
      </c>
      <c r="B63" s="37">
        <v>171516100067</v>
      </c>
      <c r="C63" s="74">
        <v>16</v>
      </c>
      <c r="D63" s="38"/>
      <c r="E63" s="74">
        <v>58</v>
      </c>
      <c r="F63" s="49"/>
      <c r="G63" s="15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>
      <c r="A64" s="15">
        <v>54</v>
      </c>
      <c r="B64" s="37">
        <v>171516100068</v>
      </c>
      <c r="C64" s="74">
        <v>18</v>
      </c>
      <c r="D64" s="38"/>
      <c r="E64" s="74">
        <v>58</v>
      </c>
      <c r="F64" s="49"/>
      <c r="G64" s="1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>
      <c r="A65" s="15">
        <v>55</v>
      </c>
      <c r="B65" s="37">
        <v>171516100069</v>
      </c>
      <c r="C65" s="74">
        <v>16</v>
      </c>
      <c r="D65" s="38"/>
      <c r="E65" s="74">
        <v>58</v>
      </c>
      <c r="F65" s="49"/>
      <c r="G65" s="1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>
      <c r="A66" s="15">
        <v>56</v>
      </c>
      <c r="B66" s="37">
        <v>171516100070</v>
      </c>
      <c r="C66" s="74">
        <v>18</v>
      </c>
      <c r="D66" s="38"/>
      <c r="E66" s="74">
        <v>56</v>
      </c>
      <c r="F66" s="49"/>
      <c r="G66" s="1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>
      <c r="A67" s="15">
        <v>57</v>
      </c>
      <c r="B67" s="37">
        <v>171516100071</v>
      </c>
      <c r="C67" s="74">
        <v>20</v>
      </c>
      <c r="D67" s="38"/>
      <c r="E67" s="74">
        <v>54</v>
      </c>
      <c r="F67" s="49"/>
      <c r="G67" s="1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>
      <c r="A68" s="15">
        <v>58</v>
      </c>
      <c r="B68" s="37">
        <v>171516100072</v>
      </c>
      <c r="C68" s="74">
        <v>20</v>
      </c>
      <c r="D68" s="38"/>
      <c r="E68" s="74">
        <v>58</v>
      </c>
      <c r="F68" s="49"/>
      <c r="G68" s="15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>
      <c r="A69" s="15">
        <v>59</v>
      </c>
      <c r="B69" s="37">
        <v>171516100073</v>
      </c>
      <c r="C69" s="74">
        <v>18</v>
      </c>
      <c r="D69" s="38"/>
      <c r="E69" s="74">
        <v>52</v>
      </c>
      <c r="F69" s="49"/>
      <c r="G69" s="15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>
      <c r="A70" s="15">
        <v>60</v>
      </c>
      <c r="B70" s="37">
        <v>171516100074</v>
      </c>
      <c r="C70" s="74">
        <v>20</v>
      </c>
      <c r="D70" s="38"/>
      <c r="E70" s="74">
        <v>58</v>
      </c>
      <c r="F70" s="49"/>
      <c r="G70" s="15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>
      <c r="C71" s="74"/>
      <c r="E71" s="74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6"/>
  <sheetViews>
    <sheetView topLeftCell="F4" workbookViewId="0">
      <selection activeCell="H17" sqref="H17:V17"/>
    </sheetView>
  </sheetViews>
  <sheetFormatPr defaultRowHeight="14.5"/>
  <sheetData>
    <row r="1" spans="1:23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89" t="s">
        <v>1</v>
      </c>
      <c r="B2" s="89"/>
      <c r="C2" s="89"/>
      <c r="D2" s="89"/>
      <c r="E2" s="89"/>
      <c r="F2" s="3"/>
      <c r="G2" s="4" t="s">
        <v>2</v>
      </c>
      <c r="H2" s="5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2.5">
      <c r="A3" s="89" t="s">
        <v>164</v>
      </c>
      <c r="B3" s="89"/>
      <c r="C3" s="89"/>
      <c r="D3" s="89"/>
      <c r="E3" s="89"/>
      <c r="F3" s="3"/>
      <c r="G3" s="4" t="s">
        <v>4</v>
      </c>
      <c r="H3" s="5"/>
      <c r="I3" s="7" t="s">
        <v>5</v>
      </c>
      <c r="J3" s="2"/>
      <c r="K3" s="8" t="s">
        <v>6</v>
      </c>
      <c r="L3" s="8" t="s">
        <v>7</v>
      </c>
      <c r="M3" s="2"/>
      <c r="N3" s="8" t="s">
        <v>8</v>
      </c>
      <c r="O3" s="88" t="s">
        <v>9</v>
      </c>
      <c r="P3" s="88"/>
      <c r="Q3" s="88"/>
      <c r="R3" s="88"/>
      <c r="S3" s="88"/>
      <c r="T3" s="88"/>
      <c r="U3" s="88"/>
      <c r="V3" s="88"/>
      <c r="W3" s="88"/>
    </row>
    <row r="4" spans="1:23" ht="21">
      <c r="A4" s="89" t="s">
        <v>165</v>
      </c>
      <c r="B4" s="89"/>
      <c r="C4" s="89"/>
      <c r="D4" s="89"/>
      <c r="E4" s="89"/>
      <c r="F4" s="3"/>
      <c r="G4" s="4" t="s">
        <v>11</v>
      </c>
      <c r="H4" s="5"/>
      <c r="I4" s="6"/>
      <c r="J4" s="2"/>
      <c r="K4" s="9" t="s">
        <v>12</v>
      </c>
      <c r="L4" s="9">
        <v>3</v>
      </c>
      <c r="M4" s="2"/>
      <c r="N4" s="10">
        <v>3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21">
      <c r="A5" s="11" t="s">
        <v>13</v>
      </c>
      <c r="B5" s="11"/>
      <c r="C5" s="11"/>
      <c r="D5" s="11"/>
      <c r="E5" s="11"/>
      <c r="F5" s="3"/>
      <c r="G5" s="4" t="s">
        <v>14</v>
      </c>
      <c r="H5" s="41">
        <f>(64/66)*100</f>
        <v>96.969696969696969</v>
      </c>
      <c r="I5" s="6"/>
      <c r="J5" s="2"/>
      <c r="K5" s="13" t="s">
        <v>15</v>
      </c>
      <c r="L5" s="13">
        <v>2</v>
      </c>
      <c r="M5" s="2"/>
      <c r="N5" s="14">
        <v>2</v>
      </c>
      <c r="O5" s="88"/>
      <c r="P5" s="88"/>
      <c r="Q5" s="88"/>
      <c r="R5" s="88"/>
      <c r="S5" s="88"/>
      <c r="T5" s="88"/>
      <c r="U5" s="88"/>
      <c r="V5" s="88"/>
      <c r="W5" s="88"/>
    </row>
    <row r="6" spans="1:23" ht="21">
      <c r="A6" s="15"/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42">
        <f>(28/66)*100</f>
        <v>42.424242424242422</v>
      </c>
      <c r="I6" s="6"/>
      <c r="J6" s="2"/>
      <c r="K6" s="19" t="s">
        <v>20</v>
      </c>
      <c r="L6" s="19">
        <v>1</v>
      </c>
      <c r="M6" s="2"/>
      <c r="N6" s="20">
        <v>1</v>
      </c>
      <c r="O6" s="88"/>
      <c r="P6" s="88"/>
      <c r="Q6" s="88"/>
      <c r="R6" s="88"/>
      <c r="S6" s="88"/>
      <c r="T6" s="88"/>
      <c r="U6" s="88"/>
      <c r="V6" s="88"/>
      <c r="W6" s="88"/>
    </row>
    <row r="7" spans="1:23" ht="58">
      <c r="A7" s="15"/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69.696969696969688</v>
      </c>
      <c r="I7" s="26">
        <v>0.6</v>
      </c>
      <c r="J7" s="2"/>
      <c r="K7" s="27" t="s">
        <v>24</v>
      </c>
      <c r="L7" s="27">
        <v>0</v>
      </c>
      <c r="M7" s="2"/>
      <c r="N7" s="28"/>
      <c r="O7" s="88"/>
      <c r="P7" s="88"/>
      <c r="Q7" s="88"/>
      <c r="R7" s="88"/>
      <c r="S7" s="88"/>
      <c r="T7" s="88"/>
      <c r="U7" s="88"/>
      <c r="V7" s="88"/>
      <c r="W7" s="88"/>
    </row>
    <row r="8" spans="1:23">
      <c r="A8" s="15"/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57</v>
      </c>
      <c r="I8" s="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>
      <c r="A9" s="15"/>
      <c r="B9" s="21" t="s">
        <v>30</v>
      </c>
      <c r="C9" s="23" t="s">
        <v>140</v>
      </c>
      <c r="D9" s="23"/>
      <c r="E9" s="23" t="s">
        <v>140</v>
      </c>
      <c r="F9" s="29"/>
      <c r="G9" s="15"/>
      <c r="H9" s="30"/>
      <c r="I9" s="3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5">
      <c r="A10" s="15"/>
      <c r="B10" s="21" t="s">
        <v>32</v>
      </c>
      <c r="C10" s="23">
        <v>25</v>
      </c>
      <c r="D10" s="31">
        <f>(0.55*25)</f>
        <v>13.750000000000002</v>
      </c>
      <c r="E10" s="32">
        <v>75</v>
      </c>
      <c r="F10" s="33">
        <f>0.55*75</f>
        <v>41.25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  <c r="U10" s="36" t="s">
        <v>46</v>
      </c>
      <c r="V10" s="36" t="s">
        <v>47</v>
      </c>
      <c r="W10" s="2"/>
    </row>
    <row r="11" spans="1:23" ht="15.5">
      <c r="A11" s="15">
        <v>1</v>
      </c>
      <c r="B11" s="70">
        <f>[4]Sheet1!E2231</f>
        <v>171516100002</v>
      </c>
      <c r="C11" s="38">
        <f>'[5]W3C Example Table'!H13</f>
        <v>14.5</v>
      </c>
      <c r="D11" s="38">
        <f>COUNTIF(C11:C82,"&gt;="&amp;D10)</f>
        <v>64</v>
      </c>
      <c r="E11" s="38">
        <v>39</v>
      </c>
      <c r="F11" s="39">
        <f>COUNTIF(E11:E82,"&gt;="&amp;F10)</f>
        <v>28</v>
      </c>
      <c r="G11" s="40" t="s">
        <v>48</v>
      </c>
      <c r="H11" s="4">
        <v>2</v>
      </c>
      <c r="I11" s="2"/>
      <c r="J11" s="6"/>
      <c r="K11" s="6"/>
      <c r="L11" s="4">
        <v>2</v>
      </c>
      <c r="M11" s="4">
        <v>2</v>
      </c>
      <c r="N11" s="6"/>
      <c r="O11" s="6"/>
      <c r="P11" s="4">
        <v>2</v>
      </c>
      <c r="Q11" s="6"/>
      <c r="R11" s="6"/>
      <c r="S11" s="6"/>
      <c r="T11" s="4">
        <v>2</v>
      </c>
      <c r="U11" s="4">
        <v>1</v>
      </c>
      <c r="V11" s="4">
        <v>1</v>
      </c>
      <c r="W11" s="2"/>
    </row>
    <row r="12" spans="1:23" ht="15.5">
      <c r="A12" s="15">
        <v>2</v>
      </c>
      <c r="B12" s="70">
        <f>[4]Sheet1!E2232</f>
        <v>171516100003</v>
      </c>
      <c r="C12" s="38">
        <f>'[5]W3C Example Table'!H14</f>
        <v>20</v>
      </c>
      <c r="D12" s="41">
        <f>(64/66)*100</f>
        <v>96.969696969696969</v>
      </c>
      <c r="E12" s="38">
        <v>54</v>
      </c>
      <c r="F12" s="42">
        <f>(28/66)*100</f>
        <v>42.424242424242422</v>
      </c>
      <c r="G12" s="40" t="s">
        <v>49</v>
      </c>
      <c r="H12" s="43">
        <v>3</v>
      </c>
      <c r="I12" s="2"/>
      <c r="J12" s="6"/>
      <c r="K12" s="6"/>
      <c r="L12" s="43">
        <v>2</v>
      </c>
      <c r="M12" s="43">
        <v>2</v>
      </c>
      <c r="N12" s="6"/>
      <c r="O12" s="6"/>
      <c r="P12" s="43">
        <v>2</v>
      </c>
      <c r="Q12" s="6"/>
      <c r="R12" s="6"/>
      <c r="S12" s="6"/>
      <c r="T12" s="43">
        <v>2</v>
      </c>
      <c r="U12" s="43">
        <v>2</v>
      </c>
      <c r="V12" s="43">
        <v>1</v>
      </c>
      <c r="W12" s="2"/>
    </row>
    <row r="13" spans="1:23" ht="15.5">
      <c r="A13" s="15">
        <v>3</v>
      </c>
      <c r="B13" s="70">
        <f>[4]Sheet1!E2233</f>
        <v>171516100005</v>
      </c>
      <c r="C13" s="38">
        <f>'[5]W3C Example Table'!H15</f>
        <v>18</v>
      </c>
      <c r="D13" s="38"/>
      <c r="E13" s="38">
        <v>48</v>
      </c>
      <c r="F13" s="44"/>
      <c r="G13" s="40" t="s">
        <v>50</v>
      </c>
      <c r="H13" s="43">
        <v>1</v>
      </c>
      <c r="I13" s="2"/>
      <c r="J13" s="6"/>
      <c r="K13" s="6"/>
      <c r="L13" s="43">
        <v>1</v>
      </c>
      <c r="M13" s="43">
        <v>1</v>
      </c>
      <c r="N13" s="6"/>
      <c r="O13" s="6"/>
      <c r="P13" s="43">
        <v>1</v>
      </c>
      <c r="Q13" s="6"/>
      <c r="R13" s="6"/>
      <c r="S13" s="6"/>
      <c r="T13" s="43">
        <v>1</v>
      </c>
      <c r="U13" s="43">
        <v>1</v>
      </c>
      <c r="V13" s="43">
        <v>1</v>
      </c>
      <c r="W13" s="2"/>
    </row>
    <row r="14" spans="1:23" ht="15.5">
      <c r="A14" s="15">
        <v>4</v>
      </c>
      <c r="B14" s="70">
        <f>[4]Sheet1!E2234</f>
        <v>171516100006</v>
      </c>
      <c r="C14" s="38">
        <f>'[5]W3C Example Table'!H16</f>
        <v>14.5</v>
      </c>
      <c r="D14" s="38"/>
      <c r="E14" s="38">
        <v>34</v>
      </c>
      <c r="F14" s="44"/>
      <c r="G14" s="40" t="s">
        <v>51</v>
      </c>
      <c r="H14" s="43">
        <v>3</v>
      </c>
      <c r="I14" s="2"/>
      <c r="J14" s="6"/>
      <c r="K14" s="6"/>
      <c r="L14" s="43">
        <v>2</v>
      </c>
      <c r="M14" s="43">
        <v>2</v>
      </c>
      <c r="N14" s="6"/>
      <c r="O14" s="6"/>
      <c r="P14" s="43">
        <v>1</v>
      </c>
      <c r="Q14" s="6"/>
      <c r="R14" s="6"/>
      <c r="S14" s="6"/>
      <c r="T14" s="43">
        <v>3</v>
      </c>
      <c r="U14" s="43">
        <v>1</v>
      </c>
      <c r="V14" s="43">
        <v>1</v>
      </c>
      <c r="W14" s="2"/>
    </row>
    <row r="15" spans="1:23" ht="15.5">
      <c r="A15" s="15">
        <v>5</v>
      </c>
      <c r="B15" s="70">
        <f>[4]Sheet1!E2235</f>
        <v>171516100007</v>
      </c>
      <c r="C15" s="38">
        <f>'[5]W3C Example Table'!H17</f>
        <v>17.5</v>
      </c>
      <c r="D15" s="38"/>
      <c r="E15" s="38">
        <v>44</v>
      </c>
      <c r="F15" s="44"/>
      <c r="G15" s="40" t="s">
        <v>52</v>
      </c>
      <c r="H15" s="43">
        <v>2</v>
      </c>
      <c r="I15" s="2"/>
      <c r="J15" s="6"/>
      <c r="K15" s="6"/>
      <c r="L15" s="43">
        <v>2</v>
      </c>
      <c r="M15" s="43">
        <v>2</v>
      </c>
      <c r="N15" s="6"/>
      <c r="O15" s="6"/>
      <c r="P15" s="43">
        <v>2</v>
      </c>
      <c r="Q15" s="6"/>
      <c r="R15" s="6"/>
      <c r="S15" s="6"/>
      <c r="T15" s="43">
        <v>2</v>
      </c>
      <c r="U15" s="43">
        <v>2</v>
      </c>
      <c r="V15" s="43">
        <v>2</v>
      </c>
      <c r="W15" s="2"/>
    </row>
    <row r="16" spans="1:23" ht="15.5">
      <c r="A16" s="15">
        <v>6</v>
      </c>
      <c r="B16" s="70">
        <f>[4]Sheet1!E2236</f>
        <v>171516100008</v>
      </c>
      <c r="C16" s="38">
        <f>'[5]W3C Example Table'!H18</f>
        <v>18.5</v>
      </c>
      <c r="D16" s="38"/>
      <c r="E16" s="38">
        <v>49</v>
      </c>
      <c r="F16" s="44"/>
      <c r="G16" s="45" t="s">
        <v>53</v>
      </c>
      <c r="H16" s="46">
        <f>AVERAGE(H11:H15)</f>
        <v>2.2000000000000002</v>
      </c>
      <c r="I16" s="46"/>
      <c r="J16" s="46"/>
      <c r="K16" s="46"/>
      <c r="L16" s="46">
        <f t="shared" ref="L16:V16" si="0">AVERAGE(L11:L15)</f>
        <v>1.8</v>
      </c>
      <c r="M16" s="46">
        <f t="shared" si="0"/>
        <v>1.8</v>
      </c>
      <c r="N16" s="46"/>
      <c r="O16" s="46"/>
      <c r="P16" s="46">
        <f t="shared" si="0"/>
        <v>1.6</v>
      </c>
      <c r="Q16" s="46"/>
      <c r="R16" s="46"/>
      <c r="S16" s="46"/>
      <c r="T16" s="46">
        <f t="shared" si="0"/>
        <v>2</v>
      </c>
      <c r="U16" s="46">
        <f t="shared" si="0"/>
        <v>1.4</v>
      </c>
      <c r="V16" s="46">
        <f t="shared" si="0"/>
        <v>1.2</v>
      </c>
      <c r="W16" s="2"/>
    </row>
    <row r="17" spans="1:23" ht="15.5">
      <c r="A17" s="15">
        <v>7</v>
      </c>
      <c r="B17" s="70">
        <f>[4]Sheet1!E2237</f>
        <v>171516100009</v>
      </c>
      <c r="C17" s="38">
        <f>'[5]W3C Example Table'!H19</f>
        <v>16</v>
      </c>
      <c r="D17" s="38"/>
      <c r="E17" s="38">
        <v>29</v>
      </c>
      <c r="F17" s="38"/>
      <c r="G17" s="47" t="s">
        <v>54</v>
      </c>
      <c r="H17" s="48">
        <f>(69.7*H16)/100</f>
        <v>1.5334000000000003</v>
      </c>
      <c r="I17" s="48"/>
      <c r="J17" s="48"/>
      <c r="K17" s="48"/>
      <c r="L17" s="48">
        <f t="shared" ref="L17:V17" si="1">(69.7*L16)/100</f>
        <v>1.2546000000000002</v>
      </c>
      <c r="M17" s="48">
        <f t="shared" si="1"/>
        <v>1.2546000000000002</v>
      </c>
      <c r="N17" s="48"/>
      <c r="O17" s="48"/>
      <c r="P17" s="48">
        <f t="shared" si="1"/>
        <v>1.1152000000000002</v>
      </c>
      <c r="Q17" s="48"/>
      <c r="R17" s="48"/>
      <c r="S17" s="48"/>
      <c r="T17" s="48">
        <f t="shared" si="1"/>
        <v>1.3940000000000001</v>
      </c>
      <c r="U17" s="48">
        <f t="shared" si="1"/>
        <v>0.9758</v>
      </c>
      <c r="V17" s="48">
        <f t="shared" si="1"/>
        <v>0.83640000000000003</v>
      </c>
      <c r="W17" s="2"/>
    </row>
    <row r="18" spans="1:23">
      <c r="A18" s="15">
        <v>8</v>
      </c>
      <c r="B18" s="70">
        <f>[4]Sheet1!E2238</f>
        <v>171516100010</v>
      </c>
      <c r="C18" s="38">
        <f>'[5]W3C Example Table'!H20</f>
        <v>16</v>
      </c>
      <c r="D18" s="38"/>
      <c r="E18" s="38">
        <v>27</v>
      </c>
      <c r="F18" s="49"/>
      <c r="G18" s="15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>
      <c r="A19" s="15">
        <v>9</v>
      </c>
      <c r="B19" s="70">
        <f>[4]Sheet1!E2239</f>
        <v>171516100011</v>
      </c>
      <c r="C19" s="38">
        <f>'[5]W3C Example Table'!H21</f>
        <v>14</v>
      </c>
      <c r="D19" s="38"/>
      <c r="E19" s="38">
        <v>32</v>
      </c>
      <c r="F19" s="49"/>
      <c r="G19" s="15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>
      <c r="A20" s="15">
        <v>10</v>
      </c>
      <c r="B20" s="70">
        <f>[4]Sheet1!E2240</f>
        <v>171516100012</v>
      </c>
      <c r="C20" s="38">
        <f>'[5]W3C Example Table'!H22</f>
        <v>17</v>
      </c>
      <c r="D20" s="38"/>
      <c r="E20" s="38">
        <v>38</v>
      </c>
      <c r="F20" s="49"/>
      <c r="G20" s="15"/>
      <c r="H20" s="2"/>
      <c r="I20" s="2"/>
      <c r="J20" s="30"/>
      <c r="K20" s="3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>
      <c r="A21" s="15">
        <v>11</v>
      </c>
      <c r="B21" s="70">
        <f>[4]Sheet1!E2241</f>
        <v>171516100013</v>
      </c>
      <c r="C21" s="38">
        <f>'[5]W3C Example Table'!H23</f>
        <v>18.5</v>
      </c>
      <c r="D21" s="38"/>
      <c r="E21" s="38">
        <v>34</v>
      </c>
      <c r="F21" s="49"/>
      <c r="G21" s="15"/>
      <c r="H21" s="51"/>
      <c r="I21" s="90"/>
      <c r="J21" s="90"/>
      <c r="K21" s="2"/>
      <c r="L21" s="2"/>
      <c r="M21" s="30"/>
      <c r="N21" s="30"/>
      <c r="O21" s="30"/>
      <c r="P21" s="30"/>
      <c r="Q21" s="30"/>
      <c r="R21" s="2"/>
      <c r="S21" s="2"/>
      <c r="T21" s="2"/>
      <c r="U21" s="2"/>
      <c r="V21" s="2"/>
      <c r="W21" s="2"/>
    </row>
    <row r="22" spans="1:23">
      <c r="A22" s="15">
        <v>12</v>
      </c>
      <c r="B22" s="70">
        <f>[4]Sheet1!E2242</f>
        <v>171516100014</v>
      </c>
      <c r="C22" s="38">
        <f>'[5]W3C Example Table'!H24</f>
        <v>15</v>
      </c>
      <c r="D22" s="38"/>
      <c r="E22" s="38">
        <v>29</v>
      </c>
      <c r="F22" s="49"/>
      <c r="G22" s="15"/>
      <c r="H22" s="52"/>
      <c r="I22" s="53"/>
      <c r="J22" s="53"/>
      <c r="K22" s="2"/>
      <c r="L22" s="2"/>
      <c r="M22" s="30"/>
      <c r="N22" s="30"/>
      <c r="O22" s="30"/>
      <c r="P22" s="30"/>
      <c r="Q22" s="30"/>
      <c r="R22" s="2"/>
      <c r="S22" s="2"/>
      <c r="T22" s="2"/>
      <c r="U22" s="2"/>
      <c r="V22" s="2"/>
      <c r="W22" s="2"/>
    </row>
    <row r="23" spans="1:23">
      <c r="A23" s="15">
        <v>13</v>
      </c>
      <c r="B23" s="70">
        <f>[4]Sheet1!E2243</f>
        <v>171516100017</v>
      </c>
      <c r="C23" s="38">
        <f>'[5]W3C Example Table'!H25</f>
        <v>18</v>
      </c>
      <c r="D23" s="38"/>
      <c r="E23" s="38">
        <v>46</v>
      </c>
      <c r="F23" s="49"/>
      <c r="G23" s="15"/>
      <c r="H23" s="15"/>
      <c r="I23" s="2"/>
      <c r="J23" s="2"/>
      <c r="K23" s="2"/>
      <c r="L23" s="2"/>
      <c r="M23" s="2"/>
      <c r="N23" s="30"/>
      <c r="O23" s="30"/>
      <c r="P23" s="30"/>
      <c r="Q23" s="30"/>
      <c r="R23" s="30"/>
      <c r="S23" s="2"/>
      <c r="T23" s="2"/>
      <c r="U23" s="2"/>
      <c r="V23" s="2"/>
      <c r="W23" s="2"/>
    </row>
    <row r="24" spans="1:23">
      <c r="A24" s="15">
        <v>14</v>
      </c>
      <c r="B24" s="70">
        <f>[4]Sheet1!E2244</f>
        <v>171516100018</v>
      </c>
      <c r="C24" s="38">
        <f>'[5]W3C Example Table'!H26</f>
        <v>11</v>
      </c>
      <c r="D24" s="38"/>
      <c r="E24" s="38">
        <v>19</v>
      </c>
      <c r="F24" s="49"/>
      <c r="G24" s="15"/>
      <c r="H24" s="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2"/>
    </row>
    <row r="25" spans="1:23" ht="15.5">
      <c r="A25" s="15">
        <v>15</v>
      </c>
      <c r="B25" s="70">
        <f>[4]Sheet1!E2245</f>
        <v>171516100019</v>
      </c>
      <c r="C25" s="38">
        <f>'[5]W3C Example Table'!H27</f>
        <v>17.5</v>
      </c>
      <c r="D25" s="54"/>
      <c r="E25" s="54">
        <v>42</v>
      </c>
      <c r="F25" s="55"/>
      <c r="G25" s="56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2"/>
    </row>
    <row r="26" spans="1:23" ht="15.5">
      <c r="A26" s="15">
        <v>16</v>
      </c>
      <c r="B26" s="70">
        <f>[4]Sheet1!E2246</f>
        <v>171516100021</v>
      </c>
      <c r="C26" s="38">
        <f>'[5]W3C Example Table'!H28</f>
        <v>16.5</v>
      </c>
      <c r="D26" s="38"/>
      <c r="E26" s="38">
        <v>34</v>
      </c>
      <c r="F26" s="49"/>
      <c r="G26" s="56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2"/>
    </row>
    <row r="27" spans="1:23" ht="15.5">
      <c r="A27" s="15">
        <v>17</v>
      </c>
      <c r="B27" s="70">
        <f>[4]Sheet1!E2247</f>
        <v>171516100022</v>
      </c>
      <c r="C27" s="38">
        <f>'[5]W3C Example Table'!H29</f>
        <v>22.5</v>
      </c>
      <c r="D27" s="38"/>
      <c r="E27" s="38">
        <v>60</v>
      </c>
      <c r="F27" s="49"/>
      <c r="G27" s="56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2"/>
    </row>
    <row r="28" spans="1:23" ht="15.5">
      <c r="A28" s="15">
        <v>18</v>
      </c>
      <c r="B28" s="70">
        <f>[4]Sheet1!E2248</f>
        <v>171516100023</v>
      </c>
      <c r="C28" s="38">
        <f>'[5]W3C Example Table'!H30</f>
        <v>16</v>
      </c>
      <c r="D28" s="38"/>
      <c r="E28" s="38">
        <v>58</v>
      </c>
      <c r="F28" s="49"/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2"/>
    </row>
    <row r="29" spans="1:23" ht="15.5">
      <c r="A29" s="15">
        <v>19</v>
      </c>
      <c r="B29" s="70">
        <f>[4]Sheet1!E2249</f>
        <v>171516100024</v>
      </c>
      <c r="C29" s="38">
        <f>'[5]W3C Example Table'!H31</f>
        <v>18</v>
      </c>
      <c r="D29" s="38"/>
      <c r="E29" s="38">
        <v>41</v>
      </c>
      <c r="F29" s="49"/>
      <c r="G29" s="56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2"/>
    </row>
    <row r="30" spans="1:23" ht="15.5">
      <c r="A30" s="15">
        <v>20</v>
      </c>
      <c r="B30" s="70">
        <f>[4]Sheet1!E2250</f>
        <v>171516100026</v>
      </c>
      <c r="C30" s="38">
        <f>'[5]W3C Example Table'!H32</f>
        <v>25</v>
      </c>
      <c r="D30" s="38"/>
      <c r="E30" s="38">
        <v>72</v>
      </c>
      <c r="F30" s="49"/>
      <c r="G30" s="56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2"/>
    </row>
    <row r="31" spans="1:23" ht="15.5">
      <c r="A31" s="15">
        <v>21</v>
      </c>
      <c r="B31" s="70">
        <f>[4]Sheet1!E2251</f>
        <v>171516100030</v>
      </c>
      <c r="C31" s="38">
        <f>'[5]W3C Example Table'!H33</f>
        <v>19</v>
      </c>
      <c r="D31" s="38"/>
      <c r="E31" s="38">
        <v>38</v>
      </c>
      <c r="F31" s="49"/>
      <c r="G31" s="56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2"/>
    </row>
    <row r="32" spans="1:23" ht="15.5">
      <c r="A32" s="15">
        <v>22</v>
      </c>
      <c r="B32" s="70">
        <f>[4]Sheet1!E2252</f>
        <v>171516100031</v>
      </c>
      <c r="C32" s="38">
        <f>'[5]W3C Example Table'!H34</f>
        <v>16</v>
      </c>
      <c r="D32" s="38"/>
      <c r="E32" s="38">
        <v>31</v>
      </c>
      <c r="F32" s="49"/>
      <c r="G32" s="56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2"/>
    </row>
    <row r="33" spans="1:23" ht="15.5">
      <c r="A33" s="15">
        <v>23</v>
      </c>
      <c r="B33" s="70">
        <f>[4]Sheet1!E2253</f>
        <v>171516100032</v>
      </c>
      <c r="C33" s="38">
        <f>'[5]W3C Example Table'!H35</f>
        <v>19</v>
      </c>
      <c r="D33" s="38"/>
      <c r="E33" s="38">
        <v>49</v>
      </c>
      <c r="F33" s="49"/>
      <c r="G33" s="5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2"/>
    </row>
    <row r="34" spans="1:23" ht="15.5">
      <c r="A34" s="15">
        <v>24</v>
      </c>
      <c r="B34" s="70">
        <f>[4]Sheet1!E2254</f>
        <v>171516100033</v>
      </c>
      <c r="C34" s="38">
        <f>'[5]W3C Example Table'!H36</f>
        <v>19</v>
      </c>
      <c r="D34" s="38"/>
      <c r="E34" s="38">
        <v>53</v>
      </c>
      <c r="F34" s="49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>
      <c r="A35" s="15">
        <v>25</v>
      </c>
      <c r="B35" s="70">
        <f>[4]Sheet1!E2255</f>
        <v>171516100034</v>
      </c>
      <c r="C35" s="38">
        <f>'[5]W3C Example Table'!H37</f>
        <v>21</v>
      </c>
      <c r="D35" s="38"/>
      <c r="E35" s="38">
        <v>55</v>
      </c>
      <c r="F35" s="49"/>
      <c r="G35" s="50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2"/>
    </row>
    <row r="36" spans="1:23">
      <c r="A36" s="15">
        <v>26</v>
      </c>
      <c r="B36" s="70">
        <f>[4]Sheet1!E2256</f>
        <v>171516100035</v>
      </c>
      <c r="C36" s="38">
        <f>'[5]W3C Example Table'!H38</f>
        <v>16.5</v>
      </c>
      <c r="D36" s="38"/>
      <c r="E36" s="38">
        <v>19</v>
      </c>
      <c r="F36" s="49"/>
      <c r="G36" s="15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>
      <c r="A37" s="15">
        <v>27</v>
      </c>
      <c r="B37" s="70">
        <f>[4]Sheet1!E2257</f>
        <v>171516100037</v>
      </c>
      <c r="C37" s="38">
        <f>'[5]W3C Example Table'!H39</f>
        <v>15</v>
      </c>
      <c r="D37" s="38"/>
      <c r="E37" s="38">
        <v>39</v>
      </c>
      <c r="F37" s="49"/>
      <c r="G37" s="15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5">
      <c r="A38" s="15">
        <v>28</v>
      </c>
      <c r="B38" s="70">
        <f>[4]Sheet1!E2258</f>
        <v>171516100038</v>
      </c>
      <c r="C38" s="38">
        <f>'[5]W3C Example Table'!H40</f>
        <v>17.5</v>
      </c>
      <c r="D38" s="38"/>
      <c r="E38" s="38">
        <v>30</v>
      </c>
      <c r="F38" s="49"/>
      <c r="G38" s="5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2"/>
    </row>
    <row r="39" spans="1:23" ht="15.5">
      <c r="A39" s="15">
        <v>29</v>
      </c>
      <c r="B39" s="70">
        <f>[4]Sheet1!E2259</f>
        <v>171516100039</v>
      </c>
      <c r="C39" s="38">
        <f>'[5]W3C Example Table'!H41</f>
        <v>14</v>
      </c>
      <c r="D39" s="38"/>
      <c r="E39" s="38">
        <v>28</v>
      </c>
      <c r="F39" s="49"/>
      <c r="G39" s="56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2"/>
    </row>
    <row r="40" spans="1:23" ht="15.5">
      <c r="A40" s="15">
        <v>30</v>
      </c>
      <c r="B40" s="70">
        <f>[4]Sheet1!E2260</f>
        <v>171516100040</v>
      </c>
      <c r="C40" s="38">
        <f>'[5]W3C Example Table'!H42</f>
        <v>16</v>
      </c>
      <c r="D40" s="38"/>
      <c r="E40" s="38">
        <v>55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2"/>
    </row>
    <row r="41" spans="1:23" ht="15.5">
      <c r="A41" s="15">
        <v>31</v>
      </c>
      <c r="B41" s="70">
        <f>[4]Sheet1!E2261</f>
        <v>171516100041</v>
      </c>
      <c r="C41" s="38">
        <f>'[5]W3C Example Table'!H43</f>
        <v>16.5</v>
      </c>
      <c r="D41" s="38"/>
      <c r="E41" s="38">
        <v>45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2"/>
    </row>
    <row r="42" spans="1:23" ht="15.5">
      <c r="A42" s="15">
        <v>32</v>
      </c>
      <c r="B42" s="70">
        <f>[4]Sheet1!E2262</f>
        <v>171516100042</v>
      </c>
      <c r="C42" s="38">
        <f>'[5]W3C Example Table'!H44</f>
        <v>15</v>
      </c>
      <c r="D42" s="38"/>
      <c r="E42" s="38">
        <v>38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2"/>
    </row>
    <row r="43" spans="1:23" ht="15.5">
      <c r="A43" s="15">
        <v>33</v>
      </c>
      <c r="B43" s="70">
        <f>[4]Sheet1!E2263</f>
        <v>171516100043</v>
      </c>
      <c r="C43" s="38">
        <f>'[5]W3C Example Table'!H45</f>
        <v>14</v>
      </c>
      <c r="D43" s="38"/>
      <c r="E43" s="38">
        <v>35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2"/>
    </row>
    <row r="44" spans="1:23" ht="15.5">
      <c r="A44" s="15">
        <v>34</v>
      </c>
      <c r="B44" s="70">
        <f>[4]Sheet1!E2264</f>
        <v>171516100044</v>
      </c>
      <c r="C44" s="38">
        <f>'[5]W3C Example Table'!H46</f>
        <v>16</v>
      </c>
      <c r="D44" s="38"/>
      <c r="E44" s="38">
        <v>43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2"/>
    </row>
    <row r="45" spans="1:23" ht="15.5">
      <c r="A45" s="15">
        <v>35</v>
      </c>
      <c r="B45" s="70">
        <f>[4]Sheet1!E2265</f>
        <v>171516100045</v>
      </c>
      <c r="C45" s="38">
        <f>'[5]W3C Example Table'!H47</f>
        <v>15</v>
      </c>
      <c r="D45" s="38"/>
      <c r="E45" s="38">
        <v>38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2"/>
    </row>
    <row r="46" spans="1:23" ht="15.5">
      <c r="A46" s="15">
        <v>36</v>
      </c>
      <c r="B46" s="70">
        <f>[4]Sheet1!E2266</f>
        <v>171516100048</v>
      </c>
      <c r="C46" s="38">
        <f>'[5]W3C Example Table'!H48</f>
        <v>18.5</v>
      </c>
      <c r="D46" s="38"/>
      <c r="E46" s="38">
        <v>43</v>
      </c>
      <c r="F46" s="49"/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2"/>
    </row>
    <row r="47" spans="1:23" ht="15.5">
      <c r="A47" s="15">
        <v>37</v>
      </c>
      <c r="B47" s="70">
        <f>[4]Sheet1!E2267</f>
        <v>171516100049</v>
      </c>
      <c r="C47" s="38">
        <f>'[5]W3C Example Table'!H49</f>
        <v>15</v>
      </c>
      <c r="D47" s="38"/>
      <c r="E47" s="38">
        <v>38</v>
      </c>
      <c r="F47" s="49"/>
      <c r="G47" s="5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2"/>
    </row>
    <row r="48" spans="1:23" ht="15.5">
      <c r="A48" s="15">
        <v>38</v>
      </c>
      <c r="B48" s="70">
        <f>[4]Sheet1!E2268</f>
        <v>171516100050</v>
      </c>
      <c r="C48" s="38">
        <f>'[5]W3C Example Table'!H50</f>
        <v>24</v>
      </c>
      <c r="D48" s="38"/>
      <c r="E48" s="38">
        <v>51</v>
      </c>
      <c r="F48" s="49"/>
      <c r="G48" s="5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2"/>
    </row>
    <row r="49" spans="1:23">
      <c r="A49" s="15">
        <v>39</v>
      </c>
      <c r="B49" s="70">
        <f>[4]Sheet1!E2269</f>
        <v>171516100051</v>
      </c>
      <c r="C49" s="38">
        <f>'[5]W3C Example Table'!H51</f>
        <v>20.5</v>
      </c>
      <c r="D49" s="38"/>
      <c r="E49" s="38">
        <v>43</v>
      </c>
      <c r="F49" s="49"/>
      <c r="G49" s="50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2"/>
    </row>
    <row r="50" spans="1:23">
      <c r="A50" s="15">
        <v>40</v>
      </c>
      <c r="B50" s="70">
        <f>[4]Sheet1!E2270</f>
        <v>171516100052</v>
      </c>
      <c r="C50" s="38">
        <f>'[5]W3C Example Table'!H52</f>
        <v>18</v>
      </c>
      <c r="D50" s="38"/>
      <c r="E50" s="38">
        <v>28</v>
      </c>
      <c r="F50" s="49"/>
      <c r="G50" s="15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>
      <c r="A51" s="15">
        <v>41</v>
      </c>
      <c r="B51" s="70">
        <f>[4]Sheet1!E2271</f>
        <v>171516100053</v>
      </c>
      <c r="C51" s="38">
        <f>'[5]W3C Example Table'!H53</f>
        <v>14</v>
      </c>
      <c r="D51" s="38"/>
      <c r="E51" s="38">
        <v>24</v>
      </c>
      <c r="F51" s="49"/>
      <c r="G51" s="15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5">
      <c r="A52" s="15">
        <v>42</v>
      </c>
      <c r="B52" s="70">
        <f>[4]Sheet1!E2272</f>
        <v>171516100054</v>
      </c>
      <c r="C52" s="38">
        <f>'[5]W3C Example Table'!H54</f>
        <v>17</v>
      </c>
      <c r="D52" s="54"/>
      <c r="E52" s="54">
        <v>28</v>
      </c>
      <c r="F52" s="55"/>
      <c r="G52" s="5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2"/>
    </row>
    <row r="53" spans="1:23" ht="15.5">
      <c r="A53" s="15">
        <v>43</v>
      </c>
      <c r="B53" s="70">
        <f>[4]Sheet1!E2273</f>
        <v>171516100055</v>
      </c>
      <c r="C53" s="38">
        <f>'[5]W3C Example Table'!H55</f>
        <v>23.5</v>
      </c>
      <c r="D53" s="54"/>
      <c r="E53" s="54">
        <v>54</v>
      </c>
      <c r="F53" s="55"/>
      <c r="G53" s="5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2"/>
    </row>
    <row r="54" spans="1:23" ht="15.5">
      <c r="A54" s="15">
        <v>44</v>
      </c>
      <c r="B54" s="70">
        <f>[4]Sheet1!E2274</f>
        <v>171516100056</v>
      </c>
      <c r="C54" s="38">
        <f>'[5]W3C Example Table'!H56</f>
        <v>15.5</v>
      </c>
      <c r="D54" s="38"/>
      <c r="E54" s="38">
        <v>38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2"/>
    </row>
    <row r="55" spans="1:23" ht="15.5">
      <c r="A55" s="15">
        <v>45</v>
      </c>
      <c r="B55" s="70">
        <f>[4]Sheet1!E2275</f>
        <v>171516100057</v>
      </c>
      <c r="C55" s="38">
        <f>'[5]W3C Example Table'!H57</f>
        <v>19</v>
      </c>
      <c r="D55" s="38"/>
      <c r="E55" s="38">
        <v>33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2"/>
    </row>
    <row r="56" spans="1:23" ht="15.5">
      <c r="A56" s="15">
        <v>46</v>
      </c>
      <c r="B56" s="70">
        <f>[4]Sheet1!E2276</f>
        <v>171516100058</v>
      </c>
      <c r="C56" s="38">
        <f>'[5]W3C Example Table'!H58</f>
        <v>17</v>
      </c>
      <c r="D56" s="38"/>
      <c r="E56" s="38">
        <v>39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2"/>
    </row>
    <row r="57" spans="1:23" ht="15.5">
      <c r="A57" s="15">
        <v>47</v>
      </c>
      <c r="B57" s="70">
        <f>[4]Sheet1!E2277</f>
        <v>171516100059</v>
      </c>
      <c r="C57" s="38">
        <f>'[5]W3C Example Table'!H59</f>
        <v>17.5</v>
      </c>
      <c r="D57" s="38"/>
      <c r="E57" s="38">
        <v>42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2"/>
    </row>
    <row r="58" spans="1:23" ht="15.5">
      <c r="A58" s="15">
        <v>48</v>
      </c>
      <c r="B58" s="70">
        <f>[4]Sheet1!E2278</f>
        <v>171516100060</v>
      </c>
      <c r="C58" s="38">
        <f>'[5]W3C Example Table'!H60</f>
        <v>18.5</v>
      </c>
      <c r="D58" s="38"/>
      <c r="E58" s="38">
        <v>38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2"/>
    </row>
    <row r="59" spans="1:23" ht="15.5">
      <c r="A59" s="15">
        <v>49</v>
      </c>
      <c r="B59" s="70">
        <f>[4]Sheet1!E2279</f>
        <v>171516100061</v>
      </c>
      <c r="C59" s="38">
        <f>'[5]W3C Example Table'!H61</f>
        <v>24.5</v>
      </c>
      <c r="D59" s="38"/>
      <c r="E59" s="38">
        <v>68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2"/>
    </row>
    <row r="60" spans="1:23" ht="15.5">
      <c r="A60" s="15">
        <v>50</v>
      </c>
      <c r="B60" s="70">
        <f>[4]Sheet1!E2280</f>
        <v>171516100062</v>
      </c>
      <c r="C60" s="38">
        <f>'[5]W3C Example Table'!H62</f>
        <v>16</v>
      </c>
      <c r="D60" s="38"/>
      <c r="E60" s="38">
        <v>17</v>
      </c>
      <c r="F60" s="49"/>
      <c r="G60" s="5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2"/>
    </row>
    <row r="61" spans="1:23" ht="15.5">
      <c r="A61" s="15">
        <v>51</v>
      </c>
      <c r="B61" s="70">
        <f>[4]Sheet1!E2281</f>
        <v>171516100064</v>
      </c>
      <c r="C61" s="38">
        <f>'[5]W3C Example Table'!H63</f>
        <v>17</v>
      </c>
      <c r="D61" s="38"/>
      <c r="E61" s="38">
        <v>22</v>
      </c>
      <c r="F61" s="49"/>
      <c r="G61" s="56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2"/>
    </row>
    <row r="62" spans="1:23" ht="15.5">
      <c r="A62" s="15">
        <v>52</v>
      </c>
      <c r="B62" s="70">
        <f>[4]Sheet1!E2282</f>
        <v>171516100066</v>
      </c>
      <c r="C62" s="38">
        <f>'[5]W3C Example Table'!H64</f>
        <v>14.5</v>
      </c>
      <c r="D62" s="38"/>
      <c r="E62" s="38">
        <v>40</v>
      </c>
      <c r="F62" s="49"/>
      <c r="G62" s="5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2"/>
    </row>
    <row r="63" spans="1:23">
      <c r="A63" s="15">
        <v>53</v>
      </c>
      <c r="B63" s="70">
        <f>[4]Sheet1!E2283</f>
        <v>171516100067</v>
      </c>
      <c r="C63" s="38">
        <f>'[5]W3C Example Table'!H65</f>
        <v>23</v>
      </c>
      <c r="D63" s="38"/>
      <c r="E63" s="38">
        <v>62</v>
      </c>
      <c r="F63" s="49"/>
      <c r="G63" s="15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>
      <c r="A64" s="15">
        <v>54</v>
      </c>
      <c r="B64" s="70">
        <f>[4]Sheet1!E2284</f>
        <v>171516100068</v>
      </c>
      <c r="C64" s="38">
        <f>'[5]W3C Example Table'!H66</f>
        <v>13</v>
      </c>
      <c r="D64" s="38"/>
      <c r="E64" s="38">
        <v>26</v>
      </c>
      <c r="F64" s="49"/>
      <c r="G64" s="1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>
      <c r="A65" s="15">
        <v>55</v>
      </c>
      <c r="B65" s="70">
        <f>[4]Sheet1!E2285</f>
        <v>171516100069</v>
      </c>
      <c r="C65" s="38">
        <f>'[5]W3C Example Table'!H67</f>
        <v>18</v>
      </c>
      <c r="D65" s="38"/>
      <c r="E65" s="38">
        <v>44</v>
      </c>
      <c r="F65" s="49"/>
      <c r="G65" s="1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>
      <c r="A66" s="15">
        <v>56</v>
      </c>
      <c r="B66" s="70">
        <f>[4]Sheet1!E2286</f>
        <v>171516100070</v>
      </c>
      <c r="C66" s="38">
        <f>'[5]W3C Example Table'!H68</f>
        <v>21</v>
      </c>
      <c r="D66" s="38"/>
      <c r="E66" s="38">
        <v>54</v>
      </c>
      <c r="F66" s="49"/>
      <c r="G66" s="1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>
      <c r="A67" s="15">
        <v>57</v>
      </c>
      <c r="B67" s="70">
        <f>[4]Sheet1!E2287</f>
        <v>171516100071</v>
      </c>
      <c r="C67" s="38">
        <f>'[5]W3C Example Table'!H69</f>
        <v>18</v>
      </c>
      <c r="D67" s="38"/>
      <c r="E67" s="38">
        <v>52</v>
      </c>
      <c r="F67" s="49"/>
      <c r="G67" s="1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>
      <c r="A68" s="15">
        <v>58</v>
      </c>
      <c r="B68" s="70">
        <f>[4]Sheet1!E2288</f>
        <v>171516100072</v>
      </c>
      <c r="C68" s="38">
        <f>'[5]W3C Example Table'!H70</f>
        <v>19</v>
      </c>
      <c r="D68" s="38"/>
      <c r="E68" s="38">
        <v>39</v>
      </c>
      <c r="F68" s="49"/>
      <c r="G68" s="15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>
      <c r="A69" s="15">
        <v>59</v>
      </c>
      <c r="B69" s="70">
        <f>[4]Sheet1!E2289</f>
        <v>171516100073</v>
      </c>
      <c r="C69" s="38">
        <f>'[5]W3C Example Table'!H71</f>
        <v>19.5</v>
      </c>
      <c r="D69" s="38"/>
      <c r="E69" s="38">
        <v>53</v>
      </c>
      <c r="F69" s="49"/>
      <c r="G69" s="15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>
      <c r="A70" s="15">
        <v>60</v>
      </c>
      <c r="B70" s="70">
        <f>[4]Sheet1!E2290</f>
        <v>171516100074</v>
      </c>
      <c r="C70" s="38">
        <f>'[5]W3C Example Table'!H72</f>
        <v>17.5</v>
      </c>
      <c r="D70" s="38"/>
      <c r="E70" s="38">
        <v>51</v>
      </c>
      <c r="F70" s="49"/>
      <c r="G70" s="15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>
      <c r="A71" s="15">
        <v>61</v>
      </c>
      <c r="B71" s="70">
        <f>[4]Sheet1!E2291</f>
        <v>171516101075</v>
      </c>
      <c r="C71" s="38">
        <f>'[5]W3C Example Table'!H73</f>
        <v>18</v>
      </c>
      <c r="E71">
        <v>38</v>
      </c>
    </row>
    <row r="72" spans="1:23">
      <c r="A72" s="15">
        <v>62</v>
      </c>
      <c r="B72" s="70">
        <f>[4]Sheet1!E2292</f>
        <v>171516101076</v>
      </c>
      <c r="C72" s="38">
        <f>'[5]W3C Example Table'!H74</f>
        <v>18</v>
      </c>
      <c r="E72">
        <v>41</v>
      </c>
    </row>
    <row r="73" spans="1:23">
      <c r="A73" s="15">
        <v>63</v>
      </c>
      <c r="B73" s="70">
        <f>[4]Sheet1!E2293</f>
        <v>171516101077</v>
      </c>
      <c r="C73" s="38">
        <f>'[5]W3C Example Table'!H75</f>
        <v>20</v>
      </c>
      <c r="E73">
        <v>53</v>
      </c>
    </row>
    <row r="74" spans="1:23">
      <c r="A74" s="15">
        <v>64</v>
      </c>
      <c r="B74" s="70">
        <f>[4]Sheet1!E2294</f>
        <v>171516101078</v>
      </c>
      <c r="C74" s="38">
        <f>'[5]W3C Example Table'!H76</f>
        <v>17</v>
      </c>
      <c r="E74">
        <v>38</v>
      </c>
    </row>
    <row r="75" spans="1:23">
      <c r="A75" s="15">
        <v>65</v>
      </c>
      <c r="B75" s="70">
        <f>[4]Sheet1!E2295</f>
        <v>171516101079</v>
      </c>
      <c r="C75" s="38">
        <f>'[5]W3C Example Table'!H77</f>
        <v>17</v>
      </c>
      <c r="E75">
        <v>38</v>
      </c>
    </row>
    <row r="76" spans="1:23">
      <c r="A76" s="15">
        <v>66</v>
      </c>
      <c r="B76" s="70">
        <f>[4]Sheet1!E2296</f>
        <v>171516101080</v>
      </c>
      <c r="C76" s="38">
        <v>17</v>
      </c>
      <c r="E76">
        <v>39</v>
      </c>
    </row>
  </sheetData>
  <mergeCells count="7">
    <mergeCell ref="O3:W7"/>
    <mergeCell ref="A4:E4"/>
    <mergeCell ref="I21:J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W87"/>
  <sheetViews>
    <sheetView topLeftCell="F18" workbookViewId="0">
      <selection activeCell="H28" sqref="H28:V28"/>
    </sheetView>
  </sheetViews>
  <sheetFormatPr defaultRowHeight="14.5"/>
  <sheetData>
    <row r="12" spans="1:23">
      <c r="A12" s="91" t="s">
        <v>0</v>
      </c>
      <c r="B12" s="92"/>
      <c r="C12" s="92"/>
      <c r="D12" s="92"/>
      <c r="E12" s="93"/>
      <c r="F12" s="1"/>
      <c r="G12" s="94"/>
      <c r="H12" s="94"/>
      <c r="I12" s="94"/>
      <c r="J12" s="94"/>
      <c r="K12" s="94"/>
      <c r="L12" s="94"/>
      <c r="M12" s="94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>
      <c r="A13" s="89" t="s">
        <v>1</v>
      </c>
      <c r="B13" s="89"/>
      <c r="C13" s="89"/>
      <c r="D13" s="89"/>
      <c r="E13" s="89"/>
      <c r="F13" s="3"/>
      <c r="G13" s="4" t="s">
        <v>2</v>
      </c>
      <c r="H13" s="5"/>
      <c r="I13" s="6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72.5">
      <c r="A14" s="89" t="s">
        <v>166</v>
      </c>
      <c r="B14" s="89"/>
      <c r="C14" s="89"/>
      <c r="D14" s="89"/>
      <c r="E14" s="89"/>
      <c r="F14" s="3"/>
      <c r="G14" s="4" t="s">
        <v>4</v>
      </c>
      <c r="H14" s="5"/>
      <c r="I14" s="7" t="s">
        <v>5</v>
      </c>
      <c r="J14" s="2"/>
      <c r="K14" s="8" t="s">
        <v>6</v>
      </c>
      <c r="L14" s="8" t="s">
        <v>7</v>
      </c>
      <c r="M14" s="2"/>
      <c r="N14" s="8" t="s">
        <v>8</v>
      </c>
      <c r="O14" s="88" t="s">
        <v>9</v>
      </c>
      <c r="P14" s="88"/>
      <c r="Q14" s="88"/>
      <c r="R14" s="88"/>
      <c r="S14" s="88"/>
      <c r="T14" s="88"/>
      <c r="U14" s="88"/>
      <c r="V14" s="88"/>
      <c r="W14" s="88"/>
    </row>
    <row r="15" spans="1:23" ht="21">
      <c r="A15" s="89" t="s">
        <v>167</v>
      </c>
      <c r="B15" s="89"/>
      <c r="C15" s="89"/>
      <c r="D15" s="89"/>
      <c r="E15" s="89"/>
      <c r="F15" s="3"/>
      <c r="G15" s="4" t="s">
        <v>11</v>
      </c>
      <c r="H15" s="5"/>
      <c r="I15" s="6"/>
      <c r="J15" s="2"/>
      <c r="K15" s="9" t="s">
        <v>12</v>
      </c>
      <c r="L15" s="9">
        <v>3</v>
      </c>
      <c r="M15" s="2"/>
      <c r="N15" s="10">
        <v>3</v>
      </c>
      <c r="O15" s="88"/>
      <c r="P15" s="88"/>
      <c r="Q15" s="88"/>
      <c r="R15" s="88"/>
      <c r="S15" s="88"/>
      <c r="T15" s="88"/>
      <c r="U15" s="88"/>
      <c r="V15" s="88"/>
      <c r="W15" s="88"/>
    </row>
    <row r="16" spans="1:23" ht="21">
      <c r="A16" s="11" t="s">
        <v>13</v>
      </c>
      <c r="B16" s="11"/>
      <c r="C16" s="11"/>
      <c r="D16" s="11"/>
      <c r="E16" s="11"/>
      <c r="F16" s="3"/>
      <c r="G16" s="4" t="s">
        <v>14</v>
      </c>
      <c r="H16" s="41">
        <f>(53/66)*100</f>
        <v>80.303030303030297</v>
      </c>
      <c r="I16" s="6"/>
      <c r="J16" s="2"/>
      <c r="K16" s="13" t="s">
        <v>15</v>
      </c>
      <c r="L16" s="13">
        <v>2</v>
      </c>
      <c r="M16" s="2"/>
      <c r="N16" s="14">
        <v>2</v>
      </c>
      <c r="O16" s="88"/>
      <c r="P16" s="88"/>
      <c r="Q16" s="88"/>
      <c r="R16" s="88"/>
      <c r="S16" s="88"/>
      <c r="T16" s="88"/>
      <c r="U16" s="88"/>
      <c r="V16" s="88"/>
      <c r="W16" s="88"/>
    </row>
    <row r="17" spans="1:23" ht="21">
      <c r="A17" s="15"/>
      <c r="B17" s="16" t="s">
        <v>16</v>
      </c>
      <c r="C17" s="17" t="s">
        <v>17</v>
      </c>
      <c r="D17" s="17" t="s">
        <v>18</v>
      </c>
      <c r="E17" s="17" t="s">
        <v>19</v>
      </c>
      <c r="F17" s="17" t="s">
        <v>18</v>
      </c>
      <c r="G17" s="4" t="s">
        <v>19</v>
      </c>
      <c r="H17" s="42">
        <f>(33/66)*100</f>
        <v>50</v>
      </c>
      <c r="I17" s="6"/>
      <c r="J17" s="2"/>
      <c r="K17" s="19" t="s">
        <v>20</v>
      </c>
      <c r="L17" s="19">
        <v>1</v>
      </c>
      <c r="M17" s="2"/>
      <c r="N17" s="20">
        <v>1</v>
      </c>
      <c r="O17" s="88"/>
      <c r="P17" s="88"/>
      <c r="Q17" s="88"/>
      <c r="R17" s="88"/>
      <c r="S17" s="88"/>
      <c r="T17" s="88"/>
      <c r="U17" s="88"/>
      <c r="V17" s="88"/>
      <c r="W17" s="88"/>
    </row>
    <row r="18" spans="1:23" ht="58">
      <c r="A18" s="15"/>
      <c r="B18" s="21" t="s">
        <v>21</v>
      </c>
      <c r="C18" s="22" t="s">
        <v>22</v>
      </c>
      <c r="D18" s="22"/>
      <c r="E18" s="23" t="s">
        <v>22</v>
      </c>
      <c r="F18" s="23"/>
      <c r="G18" s="24" t="s">
        <v>23</v>
      </c>
      <c r="H18" s="25">
        <f>AVERAGE(H16:H17)</f>
        <v>65.151515151515156</v>
      </c>
      <c r="I18" s="26">
        <v>0.6</v>
      </c>
      <c r="J18" s="2"/>
      <c r="K18" s="27" t="s">
        <v>24</v>
      </c>
      <c r="L18" s="27">
        <v>0</v>
      </c>
      <c r="M18" s="2"/>
      <c r="N18" s="28"/>
      <c r="O18" s="88"/>
      <c r="P18" s="88"/>
      <c r="Q18" s="88"/>
      <c r="R18" s="88"/>
      <c r="S18" s="88"/>
      <c r="T18" s="88"/>
      <c r="U18" s="88"/>
      <c r="V18" s="88"/>
      <c r="W18" s="88"/>
    </row>
    <row r="19" spans="1:23">
      <c r="A19" s="15"/>
      <c r="B19" s="21" t="s">
        <v>25</v>
      </c>
      <c r="C19" s="23" t="s">
        <v>26</v>
      </c>
      <c r="D19" s="23"/>
      <c r="E19" s="23" t="s">
        <v>27</v>
      </c>
      <c r="F19" s="23"/>
      <c r="G19" s="24" t="s">
        <v>28</v>
      </c>
      <c r="H19" s="4" t="s">
        <v>57</v>
      </c>
      <c r="I19" s="6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>
      <c r="A20" s="15"/>
      <c r="B20" s="21" t="s">
        <v>30</v>
      </c>
      <c r="C20" s="23" t="s">
        <v>140</v>
      </c>
      <c r="D20" s="23"/>
      <c r="E20" s="23" t="s">
        <v>140</v>
      </c>
      <c r="F20" s="29"/>
      <c r="G20" s="15"/>
      <c r="H20" s="30"/>
      <c r="I20" s="30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15.5">
      <c r="A21" s="15"/>
      <c r="B21" s="21" t="s">
        <v>32</v>
      </c>
      <c r="C21" s="23">
        <v>25</v>
      </c>
      <c r="D21" s="31">
        <f>(0.55*25)</f>
        <v>13.750000000000002</v>
      </c>
      <c r="E21" s="32">
        <v>75</v>
      </c>
      <c r="F21" s="33">
        <f>0.55*75</f>
        <v>41.25</v>
      </c>
      <c r="G21" s="34"/>
      <c r="H21" s="35" t="s">
        <v>33</v>
      </c>
      <c r="I21" s="35" t="s">
        <v>34</v>
      </c>
      <c r="J21" s="36" t="s">
        <v>35</v>
      </c>
      <c r="K21" s="36" t="s">
        <v>36</v>
      </c>
      <c r="L21" s="36" t="s">
        <v>37</v>
      </c>
      <c r="M21" s="36" t="s">
        <v>38</v>
      </c>
      <c r="N21" s="36" t="s">
        <v>39</v>
      </c>
      <c r="O21" s="36" t="s">
        <v>40</v>
      </c>
      <c r="P21" s="36" t="s">
        <v>41</v>
      </c>
      <c r="Q21" s="36" t="s">
        <v>42</v>
      </c>
      <c r="R21" s="36" t="s">
        <v>43</v>
      </c>
      <c r="S21" s="36" t="s">
        <v>44</v>
      </c>
      <c r="T21" s="36" t="s">
        <v>45</v>
      </c>
      <c r="U21" s="36" t="s">
        <v>46</v>
      </c>
      <c r="V21" s="36" t="s">
        <v>47</v>
      </c>
      <c r="W21" s="2"/>
    </row>
    <row r="22" spans="1:23" ht="15.5">
      <c r="A22" s="15">
        <v>1</v>
      </c>
      <c r="B22" s="70">
        <f>[4]Sheet1!E2242</f>
        <v>171516100014</v>
      </c>
      <c r="C22" s="76">
        <v>16</v>
      </c>
      <c r="D22" s="38">
        <f>COUNTIF(C22:C93,"&gt;="&amp;D21)</f>
        <v>53</v>
      </c>
      <c r="E22" s="38" t="s">
        <v>168</v>
      </c>
      <c r="F22" s="39">
        <f>COUNTIF(E22:E93,"&gt;="&amp;F21)</f>
        <v>33</v>
      </c>
      <c r="G22" s="40" t="s">
        <v>48</v>
      </c>
      <c r="H22" s="4">
        <v>2</v>
      </c>
      <c r="I22" s="4">
        <v>2</v>
      </c>
      <c r="J22" s="6"/>
      <c r="K22" s="6"/>
      <c r="L22" s="4">
        <v>2</v>
      </c>
      <c r="M22" s="6"/>
      <c r="N22" s="6"/>
      <c r="O22" s="6"/>
      <c r="P22" s="6"/>
      <c r="Q22" s="6"/>
      <c r="R22" s="6"/>
      <c r="S22" s="6"/>
      <c r="T22" s="4">
        <v>2</v>
      </c>
      <c r="U22" s="4"/>
      <c r="V22" s="4">
        <v>2</v>
      </c>
      <c r="W22" s="2"/>
    </row>
    <row r="23" spans="1:23" ht="15.5">
      <c r="A23" s="15">
        <v>2</v>
      </c>
      <c r="B23" s="70">
        <f>[4]Sheet1!E2243</f>
        <v>171516100017</v>
      </c>
      <c r="C23" s="76">
        <v>20.5</v>
      </c>
      <c r="D23" s="41">
        <f>(53/66)*100</f>
        <v>80.303030303030297</v>
      </c>
      <c r="E23" s="38" t="s">
        <v>169</v>
      </c>
      <c r="F23" s="42">
        <f>(33/66)*100</f>
        <v>50</v>
      </c>
      <c r="G23" s="40" t="s">
        <v>49</v>
      </c>
      <c r="H23" s="43">
        <v>2</v>
      </c>
      <c r="I23" s="43">
        <v>1</v>
      </c>
      <c r="J23" s="6"/>
      <c r="K23" s="6"/>
      <c r="L23" s="43">
        <v>1</v>
      </c>
      <c r="M23" s="6"/>
      <c r="N23" s="6"/>
      <c r="O23" s="6"/>
      <c r="P23" s="6"/>
      <c r="Q23" s="6"/>
      <c r="R23" s="6"/>
      <c r="S23" s="6"/>
      <c r="T23" s="43">
        <v>2</v>
      </c>
      <c r="U23" s="43"/>
      <c r="V23" s="43">
        <v>2</v>
      </c>
      <c r="W23" s="2"/>
    </row>
    <row r="24" spans="1:23" ht="15.5">
      <c r="A24" s="15">
        <v>3</v>
      </c>
      <c r="B24" s="70">
        <f>[4]Sheet1!E2244</f>
        <v>171516100018</v>
      </c>
      <c r="C24" s="76">
        <v>17.5</v>
      </c>
      <c r="D24" s="38"/>
      <c r="E24" s="38" t="s">
        <v>170</v>
      </c>
      <c r="F24" s="44"/>
      <c r="G24" s="40" t="s">
        <v>50</v>
      </c>
      <c r="H24" s="43">
        <v>1</v>
      </c>
      <c r="I24" s="43">
        <v>2</v>
      </c>
      <c r="J24" s="6"/>
      <c r="K24" s="6"/>
      <c r="L24" s="43">
        <v>2</v>
      </c>
      <c r="M24" s="6"/>
      <c r="N24" s="6"/>
      <c r="O24" s="6"/>
      <c r="P24" s="6"/>
      <c r="Q24" s="6"/>
      <c r="R24" s="6"/>
      <c r="S24" s="6"/>
      <c r="T24" s="43">
        <v>2</v>
      </c>
      <c r="U24" s="43"/>
      <c r="V24" s="43">
        <v>2</v>
      </c>
      <c r="W24" s="2"/>
    </row>
    <row r="25" spans="1:23" ht="15.5">
      <c r="A25" s="15">
        <v>4</v>
      </c>
      <c r="B25" s="70">
        <f>[4]Sheet1!E2245</f>
        <v>171516100019</v>
      </c>
      <c r="C25" s="76">
        <v>16.5</v>
      </c>
      <c r="D25" s="38"/>
      <c r="E25" s="38" t="s">
        <v>171</v>
      </c>
      <c r="F25" s="44"/>
      <c r="G25" s="40" t="s">
        <v>51</v>
      </c>
      <c r="H25" s="43">
        <v>2</v>
      </c>
      <c r="I25" s="43">
        <v>2</v>
      </c>
      <c r="J25" s="6"/>
      <c r="K25" s="6"/>
      <c r="L25" s="43">
        <v>2</v>
      </c>
      <c r="M25" s="6"/>
      <c r="N25" s="6"/>
      <c r="O25" s="6"/>
      <c r="P25" s="6"/>
      <c r="Q25" s="6"/>
      <c r="R25" s="6"/>
      <c r="S25" s="6"/>
      <c r="T25" s="43">
        <v>2</v>
      </c>
      <c r="U25" s="43"/>
      <c r="V25" s="43">
        <v>2</v>
      </c>
      <c r="W25" s="2"/>
    </row>
    <row r="26" spans="1:23" ht="15.5">
      <c r="A26" s="15">
        <v>5</v>
      </c>
      <c r="B26" s="70">
        <f>[4]Sheet1!E2246</f>
        <v>171516100021</v>
      </c>
      <c r="C26" s="76">
        <v>17.5</v>
      </c>
      <c r="D26" s="38"/>
      <c r="E26" s="38" t="s">
        <v>172</v>
      </c>
      <c r="F26" s="44"/>
      <c r="G26" s="40" t="s">
        <v>52</v>
      </c>
      <c r="H26" s="43">
        <v>2</v>
      </c>
      <c r="I26" s="43">
        <v>1</v>
      </c>
      <c r="J26" s="6"/>
      <c r="K26" s="6"/>
      <c r="L26" s="43">
        <v>1</v>
      </c>
      <c r="M26" s="6"/>
      <c r="N26" s="6"/>
      <c r="O26" s="6"/>
      <c r="P26" s="6"/>
      <c r="Q26" s="6"/>
      <c r="R26" s="6"/>
      <c r="S26" s="6"/>
      <c r="T26" s="43">
        <v>2</v>
      </c>
      <c r="U26" s="43"/>
      <c r="V26" s="43">
        <v>2</v>
      </c>
      <c r="W26" s="2"/>
    </row>
    <row r="27" spans="1:23" ht="15.5">
      <c r="A27" s="15">
        <v>6</v>
      </c>
      <c r="B27" s="70">
        <f>[4]Sheet1!E2247</f>
        <v>171516100022</v>
      </c>
      <c r="C27" s="76">
        <v>18</v>
      </c>
      <c r="D27" s="38"/>
      <c r="E27" s="38" t="s">
        <v>131</v>
      </c>
      <c r="F27" s="44"/>
      <c r="G27" s="45" t="s">
        <v>53</v>
      </c>
      <c r="H27" s="46">
        <f>AVERAGE(H22:H26)</f>
        <v>1.8</v>
      </c>
      <c r="I27" s="46">
        <f t="shared" ref="I27:V27" si="0">AVERAGE(I22:I26)</f>
        <v>1.6</v>
      </c>
      <c r="J27" s="46"/>
      <c r="K27" s="46"/>
      <c r="L27" s="46">
        <f t="shared" si="0"/>
        <v>1.6</v>
      </c>
      <c r="M27" s="46"/>
      <c r="N27" s="46"/>
      <c r="O27" s="46"/>
      <c r="P27" s="46"/>
      <c r="Q27" s="46"/>
      <c r="R27" s="46"/>
      <c r="S27" s="46"/>
      <c r="T27" s="46">
        <f t="shared" si="0"/>
        <v>2</v>
      </c>
      <c r="U27" s="46"/>
      <c r="V27" s="46">
        <f t="shared" si="0"/>
        <v>2</v>
      </c>
      <c r="W27" s="2"/>
    </row>
    <row r="28" spans="1:23" ht="15.5">
      <c r="A28" s="15">
        <v>7</v>
      </c>
      <c r="B28" s="70">
        <f>[4]Sheet1!E2248</f>
        <v>171516100023</v>
      </c>
      <c r="C28" s="76">
        <v>15</v>
      </c>
      <c r="D28" s="38"/>
      <c r="E28" s="38">
        <v>33</v>
      </c>
      <c r="F28" s="38"/>
      <c r="G28" s="47" t="s">
        <v>54</v>
      </c>
      <c r="H28" s="48">
        <f>(65.15*H27)/100</f>
        <v>1.1727000000000001</v>
      </c>
      <c r="I28" s="48">
        <f t="shared" ref="I28:V28" si="1">(65.15*I27)/100</f>
        <v>1.0424</v>
      </c>
      <c r="J28" s="48"/>
      <c r="K28" s="48"/>
      <c r="L28" s="48">
        <f t="shared" si="1"/>
        <v>1.0424</v>
      </c>
      <c r="M28" s="48"/>
      <c r="N28" s="48"/>
      <c r="O28" s="48"/>
      <c r="P28" s="48"/>
      <c r="Q28" s="48"/>
      <c r="R28" s="48"/>
      <c r="S28" s="48"/>
      <c r="T28" s="48">
        <f t="shared" si="1"/>
        <v>1.3030000000000002</v>
      </c>
      <c r="U28" s="48"/>
      <c r="V28" s="48">
        <f t="shared" si="1"/>
        <v>1.3030000000000002</v>
      </c>
      <c r="W28" s="2"/>
    </row>
    <row r="29" spans="1:23">
      <c r="A29" s="15">
        <v>8</v>
      </c>
      <c r="B29" s="70">
        <f>[4]Sheet1!E2249</f>
        <v>171516100024</v>
      </c>
      <c r="C29" s="76">
        <v>13.5</v>
      </c>
      <c r="D29" s="38"/>
      <c r="E29" s="38">
        <v>35</v>
      </c>
      <c r="F29" s="49"/>
      <c r="G29" s="15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>
      <c r="A30" s="15">
        <v>9</v>
      </c>
      <c r="B30" s="70">
        <f>[4]Sheet1!E2250</f>
        <v>171516100026</v>
      </c>
      <c r="C30" s="76">
        <v>14</v>
      </c>
      <c r="D30" s="38"/>
      <c r="E30" s="38">
        <v>41</v>
      </c>
      <c r="F30" s="49"/>
      <c r="G30" s="15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>
      <c r="A31" s="15">
        <v>10</v>
      </c>
      <c r="B31" s="70">
        <f>[4]Sheet1!E2251</f>
        <v>171516100030</v>
      </c>
      <c r="C31" s="76">
        <v>17.5</v>
      </c>
      <c r="D31" s="38"/>
      <c r="E31" s="38">
        <v>51</v>
      </c>
      <c r="F31" s="49"/>
      <c r="G31" s="15"/>
      <c r="H31" s="2"/>
      <c r="I31" s="2"/>
      <c r="J31" s="30"/>
      <c r="K31" s="30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>
      <c r="A32" s="15">
        <v>11</v>
      </c>
      <c r="B32" s="70">
        <f>[4]Sheet1!E2252</f>
        <v>171516100031</v>
      </c>
      <c r="C32" s="76">
        <v>14.5</v>
      </c>
      <c r="D32" s="38"/>
      <c r="E32" s="38">
        <v>38</v>
      </c>
      <c r="F32" s="49"/>
      <c r="G32" s="15"/>
      <c r="H32" s="51"/>
      <c r="I32" s="90"/>
      <c r="J32" s="90"/>
      <c r="K32" s="2"/>
      <c r="L32" s="2"/>
      <c r="M32" s="30"/>
      <c r="N32" s="30"/>
      <c r="O32" s="30"/>
      <c r="P32" s="30"/>
      <c r="Q32" s="30"/>
      <c r="R32" s="2"/>
      <c r="S32" s="2"/>
      <c r="T32" s="2"/>
      <c r="U32" s="2"/>
      <c r="V32" s="2"/>
      <c r="W32" s="2"/>
    </row>
    <row r="33" spans="1:23">
      <c r="A33" s="15">
        <v>12</v>
      </c>
      <c r="B33" s="70">
        <f>[4]Sheet1!E2253</f>
        <v>171516100032</v>
      </c>
      <c r="C33" s="76">
        <v>13.5</v>
      </c>
      <c r="D33" s="38"/>
      <c r="E33" s="38">
        <v>34</v>
      </c>
      <c r="F33" s="49"/>
      <c r="G33" s="15"/>
      <c r="H33" s="52"/>
      <c r="I33" s="53"/>
      <c r="J33" s="53"/>
      <c r="K33" s="2"/>
      <c r="L33" s="2"/>
      <c r="M33" s="30"/>
      <c r="N33" s="30"/>
      <c r="O33" s="30"/>
      <c r="P33" s="30"/>
      <c r="Q33" s="30"/>
      <c r="R33" s="2"/>
      <c r="S33" s="2"/>
      <c r="T33" s="2"/>
      <c r="U33" s="2"/>
      <c r="V33" s="2"/>
      <c r="W33" s="2"/>
    </row>
    <row r="34" spans="1:23">
      <c r="A34" s="15">
        <v>13</v>
      </c>
      <c r="B34" s="70">
        <f>[4]Sheet1!E2254</f>
        <v>171516100033</v>
      </c>
      <c r="C34" s="76">
        <v>19.5</v>
      </c>
      <c r="D34" s="38"/>
      <c r="E34" s="38">
        <v>58</v>
      </c>
      <c r="F34" s="49"/>
      <c r="G34" s="15"/>
      <c r="H34" s="15"/>
      <c r="I34" s="2"/>
      <c r="J34" s="2"/>
      <c r="K34" s="2"/>
      <c r="L34" s="2"/>
      <c r="M34" s="2"/>
      <c r="N34" s="30"/>
      <c r="O34" s="30"/>
      <c r="P34" s="30"/>
      <c r="Q34" s="30"/>
      <c r="R34" s="30"/>
      <c r="S34" s="2"/>
      <c r="T34" s="2"/>
      <c r="U34" s="2"/>
      <c r="V34" s="2"/>
      <c r="W34" s="2"/>
    </row>
    <row r="35" spans="1:23">
      <c r="A35" s="15">
        <v>14</v>
      </c>
      <c r="B35" s="70">
        <f>[4]Sheet1!E2255</f>
        <v>171516100034</v>
      </c>
      <c r="C35" s="76">
        <v>13</v>
      </c>
      <c r="D35" s="38"/>
      <c r="E35" s="38">
        <v>24</v>
      </c>
      <c r="F35" s="49"/>
      <c r="G35" s="15"/>
      <c r="H35" s="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2"/>
    </row>
    <row r="36" spans="1:23" ht="15.5">
      <c r="A36" s="15">
        <v>15</v>
      </c>
      <c r="B36" s="70">
        <f>[4]Sheet1!E2256</f>
        <v>171516100035</v>
      </c>
      <c r="C36" s="76">
        <v>15.5</v>
      </c>
      <c r="D36" s="54"/>
      <c r="E36" s="54">
        <v>41</v>
      </c>
      <c r="F36" s="55"/>
      <c r="G36" s="56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2"/>
    </row>
    <row r="37" spans="1:23" ht="15.5">
      <c r="A37" s="15">
        <v>16</v>
      </c>
      <c r="B37" s="70">
        <f>[4]Sheet1!E2257</f>
        <v>171516100037</v>
      </c>
      <c r="C37" s="76">
        <v>17</v>
      </c>
      <c r="D37" s="38"/>
      <c r="E37" s="38">
        <v>43</v>
      </c>
      <c r="F37" s="49"/>
      <c r="G37" s="56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2"/>
    </row>
    <row r="38" spans="1:23" ht="15.5">
      <c r="A38" s="15">
        <v>17</v>
      </c>
      <c r="B38" s="70">
        <f>[4]Sheet1!E2258</f>
        <v>171516100038</v>
      </c>
      <c r="C38" s="76">
        <v>22.5</v>
      </c>
      <c r="D38" s="38"/>
      <c r="E38" s="38">
        <v>57</v>
      </c>
      <c r="F38" s="49"/>
      <c r="G38" s="5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2"/>
    </row>
    <row r="39" spans="1:23" ht="15.5">
      <c r="A39" s="15">
        <v>18</v>
      </c>
      <c r="B39" s="70">
        <f>[4]Sheet1!E2259</f>
        <v>171516100039</v>
      </c>
      <c r="C39" s="76">
        <v>17.5</v>
      </c>
      <c r="D39" s="38"/>
      <c r="E39" s="38">
        <v>42</v>
      </c>
      <c r="F39" s="49"/>
      <c r="G39" s="56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2"/>
    </row>
    <row r="40" spans="1:23" ht="15.5">
      <c r="A40" s="15">
        <v>19</v>
      </c>
      <c r="B40" s="70">
        <f>[4]Sheet1!E2260</f>
        <v>171516100040</v>
      </c>
      <c r="C40" s="76">
        <v>18</v>
      </c>
      <c r="D40" s="38"/>
      <c r="E40" s="38">
        <v>44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2"/>
    </row>
    <row r="41" spans="1:23" ht="15.5">
      <c r="A41" s="15">
        <v>20</v>
      </c>
      <c r="B41" s="70">
        <f>[4]Sheet1!E2261</f>
        <v>171516100041</v>
      </c>
      <c r="C41" s="76">
        <v>24.5</v>
      </c>
      <c r="D41" s="38"/>
      <c r="E41" s="38">
        <v>69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2"/>
    </row>
    <row r="42" spans="1:23" ht="15.5">
      <c r="A42" s="15">
        <v>21</v>
      </c>
      <c r="B42" s="70">
        <f>[4]Sheet1!E2262</f>
        <v>171516100042</v>
      </c>
      <c r="C42" s="76">
        <v>22.5</v>
      </c>
      <c r="D42" s="38"/>
      <c r="E42" s="38">
        <v>60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2"/>
    </row>
    <row r="43" spans="1:23" ht="15.5">
      <c r="A43" s="15">
        <v>22</v>
      </c>
      <c r="B43" s="70">
        <f>[4]Sheet1!E2263</f>
        <v>171516100043</v>
      </c>
      <c r="C43" s="76">
        <v>13.5</v>
      </c>
      <c r="D43" s="38"/>
      <c r="E43" s="38">
        <v>35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2"/>
    </row>
    <row r="44" spans="1:23" ht="15.5">
      <c r="A44" s="15">
        <v>23</v>
      </c>
      <c r="B44" s="70">
        <f>[4]Sheet1!E2264</f>
        <v>171516100044</v>
      </c>
      <c r="C44" s="76">
        <v>18</v>
      </c>
      <c r="D44" s="38"/>
      <c r="E44" s="38">
        <v>52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2"/>
    </row>
    <row r="45" spans="1:23" ht="15.5">
      <c r="A45" s="15">
        <v>24</v>
      </c>
      <c r="B45" s="70">
        <f>[4]Sheet1!E2265</f>
        <v>171516100045</v>
      </c>
      <c r="C45" s="76">
        <v>20.5</v>
      </c>
      <c r="D45" s="38"/>
      <c r="E45" s="38">
        <v>61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1:23">
      <c r="A46" s="15">
        <v>25</v>
      </c>
      <c r="B46" s="70">
        <f>[4]Sheet1!E2266</f>
        <v>171516100048</v>
      </c>
      <c r="C46" s="76">
        <v>21.5</v>
      </c>
      <c r="D46" s="38"/>
      <c r="E46" s="38">
        <v>56</v>
      </c>
      <c r="F46" s="49"/>
      <c r="G46" s="50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2"/>
    </row>
    <row r="47" spans="1:23">
      <c r="A47" s="15">
        <v>26</v>
      </c>
      <c r="B47" s="70">
        <f>[4]Sheet1!E2267</f>
        <v>171516100049</v>
      </c>
      <c r="C47" s="76">
        <v>13</v>
      </c>
      <c r="D47" s="38"/>
      <c r="E47" s="38">
        <v>23</v>
      </c>
      <c r="F47" s="49"/>
      <c r="G47" s="15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>
      <c r="A48" s="15">
        <v>27</v>
      </c>
      <c r="B48" s="70">
        <f>[4]Sheet1!E2268</f>
        <v>171516100050</v>
      </c>
      <c r="C48" s="76">
        <v>13.5</v>
      </c>
      <c r="D48" s="38"/>
      <c r="E48" s="38">
        <v>49</v>
      </c>
      <c r="F48" s="49"/>
      <c r="G48" s="15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5.5">
      <c r="A49" s="15">
        <v>28</v>
      </c>
      <c r="B49" s="70">
        <f>[4]Sheet1!E2269</f>
        <v>171516100051</v>
      </c>
      <c r="C49" s="76">
        <v>19</v>
      </c>
      <c r="D49" s="38"/>
      <c r="E49" s="38">
        <v>52</v>
      </c>
      <c r="F49" s="49"/>
      <c r="G49" s="56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2"/>
    </row>
    <row r="50" spans="1:23" ht="15.5">
      <c r="A50" s="15">
        <v>29</v>
      </c>
      <c r="B50" s="70">
        <f>[4]Sheet1!E2270</f>
        <v>171516100052</v>
      </c>
      <c r="C50" s="76">
        <v>14.5</v>
      </c>
      <c r="D50" s="38"/>
      <c r="E50" s="38">
        <v>39</v>
      </c>
      <c r="F50" s="49"/>
      <c r="G50" s="56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2"/>
    </row>
    <row r="51" spans="1:23" ht="15.5">
      <c r="A51" s="15">
        <v>30</v>
      </c>
      <c r="B51" s="70">
        <f>[4]Sheet1!E2271</f>
        <v>171516100053</v>
      </c>
      <c r="C51" s="76">
        <v>16</v>
      </c>
      <c r="D51" s="38"/>
      <c r="E51" s="38">
        <v>56</v>
      </c>
      <c r="F51" s="49"/>
      <c r="G51" s="56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2"/>
    </row>
    <row r="52" spans="1:23" ht="15.5">
      <c r="A52" s="15">
        <v>31</v>
      </c>
      <c r="B52" s="70">
        <f>[4]Sheet1!E2272</f>
        <v>171516100054</v>
      </c>
      <c r="C52" s="76">
        <v>19.5</v>
      </c>
      <c r="D52" s="38"/>
      <c r="E52" s="38">
        <v>55</v>
      </c>
      <c r="F52" s="49"/>
      <c r="G52" s="5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2"/>
    </row>
    <row r="53" spans="1:23" ht="15.5">
      <c r="A53" s="15">
        <v>32</v>
      </c>
      <c r="B53" s="70">
        <f>[4]Sheet1!E2273</f>
        <v>171516100055</v>
      </c>
      <c r="C53" s="76">
        <v>14</v>
      </c>
      <c r="D53" s="38"/>
      <c r="E53" s="38">
        <v>43</v>
      </c>
      <c r="F53" s="49"/>
      <c r="G53" s="5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2"/>
    </row>
    <row r="54" spans="1:23" ht="15.5">
      <c r="A54" s="15">
        <v>33</v>
      </c>
      <c r="B54" s="70">
        <f>[4]Sheet1!E2274</f>
        <v>171516100056</v>
      </c>
      <c r="C54" s="76">
        <v>18</v>
      </c>
      <c r="D54" s="38"/>
      <c r="E54" s="38">
        <v>58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2"/>
    </row>
    <row r="55" spans="1:23" ht="15.5">
      <c r="A55" s="15">
        <v>34</v>
      </c>
      <c r="B55" s="70">
        <f>[4]Sheet1!E2275</f>
        <v>171516100057</v>
      </c>
      <c r="C55" s="76">
        <v>14</v>
      </c>
      <c r="D55" s="38"/>
      <c r="E55" s="38">
        <v>44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2"/>
    </row>
    <row r="56" spans="1:23" ht="15.5">
      <c r="A56" s="15">
        <v>35</v>
      </c>
      <c r="B56" s="70">
        <f>[4]Sheet1!E2276</f>
        <v>171516100058</v>
      </c>
      <c r="C56" s="76">
        <v>16</v>
      </c>
      <c r="D56" s="38"/>
      <c r="E56" s="38">
        <v>36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2"/>
    </row>
    <row r="57" spans="1:23" ht="15.5">
      <c r="A57" s="15">
        <v>36</v>
      </c>
      <c r="B57" s="70">
        <f>[4]Sheet1!E2277</f>
        <v>171516100059</v>
      </c>
      <c r="C57" s="76">
        <v>18.5</v>
      </c>
      <c r="D57" s="38"/>
      <c r="E57" s="38">
        <v>61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2"/>
    </row>
    <row r="58" spans="1:23" ht="15.5">
      <c r="A58" s="15">
        <v>37</v>
      </c>
      <c r="B58" s="70">
        <f>[4]Sheet1!E2278</f>
        <v>171516100060</v>
      </c>
      <c r="C58" s="76">
        <v>15</v>
      </c>
      <c r="D58" s="38"/>
      <c r="E58" s="38">
        <v>34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2"/>
    </row>
    <row r="59" spans="1:23" ht="15.5">
      <c r="A59" s="15">
        <v>38</v>
      </c>
      <c r="B59" s="70">
        <f>[4]Sheet1!E2279</f>
        <v>171516100061</v>
      </c>
      <c r="C59" s="76">
        <v>21.5</v>
      </c>
      <c r="D59" s="38"/>
      <c r="E59" s="38">
        <v>61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2"/>
    </row>
    <row r="60" spans="1:23">
      <c r="A60" s="15">
        <v>39</v>
      </c>
      <c r="B60" s="70">
        <f>[4]Sheet1!E2280</f>
        <v>171516100062</v>
      </c>
      <c r="C60" s="76">
        <v>17.5</v>
      </c>
      <c r="D60" s="38"/>
      <c r="E60" s="38">
        <v>46</v>
      </c>
      <c r="F60" s="49"/>
      <c r="G60" s="50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2"/>
    </row>
    <row r="61" spans="1:23">
      <c r="A61" s="15">
        <v>40</v>
      </c>
      <c r="B61" s="70">
        <f>[4]Sheet1!E2281</f>
        <v>171516100064</v>
      </c>
      <c r="C61" s="76">
        <v>13</v>
      </c>
      <c r="D61" s="38"/>
      <c r="E61" s="38">
        <v>38</v>
      </c>
      <c r="F61" s="49"/>
      <c r="G61" s="15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>
      <c r="A62" s="15">
        <v>41</v>
      </c>
      <c r="B62" s="70">
        <f>[4]Sheet1!E2282</f>
        <v>171516100066</v>
      </c>
      <c r="C62" s="76">
        <v>15</v>
      </c>
      <c r="D62" s="38"/>
      <c r="E62" s="38">
        <v>25</v>
      </c>
      <c r="F62" s="49"/>
      <c r="G62" s="15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5.5">
      <c r="A63" s="15">
        <v>42</v>
      </c>
      <c r="B63" s="70">
        <f>[4]Sheet1!E2283</f>
        <v>171516100067</v>
      </c>
      <c r="C63" s="76">
        <v>13.5</v>
      </c>
      <c r="D63" s="54"/>
      <c r="E63" s="54">
        <v>29</v>
      </c>
      <c r="F63" s="55"/>
      <c r="G63" s="56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2"/>
    </row>
    <row r="64" spans="1:23" ht="15.5">
      <c r="A64" s="15">
        <v>43</v>
      </c>
      <c r="B64" s="70">
        <f>[4]Sheet1!E2284</f>
        <v>171516100068</v>
      </c>
      <c r="C64" s="76">
        <v>17.5</v>
      </c>
      <c r="D64" s="54"/>
      <c r="E64" s="54">
        <v>49</v>
      </c>
      <c r="F64" s="55"/>
      <c r="G64" s="56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2"/>
    </row>
    <row r="65" spans="1:23" ht="15.5">
      <c r="A65" s="15">
        <v>44</v>
      </c>
      <c r="B65" s="70">
        <f>[4]Sheet1!E2285</f>
        <v>171516100069</v>
      </c>
      <c r="C65" s="76">
        <v>16</v>
      </c>
      <c r="D65" s="38"/>
      <c r="E65" s="38">
        <v>39</v>
      </c>
      <c r="F65" s="49"/>
      <c r="G65" s="56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2"/>
    </row>
    <row r="66" spans="1:23" ht="15.5">
      <c r="A66" s="15">
        <v>45</v>
      </c>
      <c r="B66" s="70">
        <f>[4]Sheet1!E2286</f>
        <v>171516100070</v>
      </c>
      <c r="C66" s="76">
        <v>13</v>
      </c>
      <c r="D66" s="38"/>
      <c r="E66" s="38">
        <v>34</v>
      </c>
      <c r="F66" s="49"/>
      <c r="G66" s="56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2"/>
    </row>
    <row r="67" spans="1:23" ht="15.5">
      <c r="A67" s="15">
        <v>46</v>
      </c>
      <c r="B67" s="70">
        <f>[4]Sheet1!E2287</f>
        <v>171516100071</v>
      </c>
      <c r="C67" s="76">
        <v>17.5</v>
      </c>
      <c r="D67" s="38"/>
      <c r="E67" s="38">
        <v>43</v>
      </c>
      <c r="F67" s="49"/>
      <c r="G67" s="56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2"/>
    </row>
    <row r="68" spans="1:23" ht="15.5">
      <c r="A68" s="15">
        <v>47</v>
      </c>
      <c r="B68" s="70">
        <f>[4]Sheet1!E2288</f>
        <v>171516100072</v>
      </c>
      <c r="C68" s="76">
        <v>19.5</v>
      </c>
      <c r="D68" s="38"/>
      <c r="E68" s="38">
        <v>33</v>
      </c>
      <c r="F68" s="49"/>
      <c r="G68" s="56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2"/>
    </row>
    <row r="69" spans="1:23" ht="15.5">
      <c r="A69" s="15">
        <v>48</v>
      </c>
      <c r="B69" s="70">
        <f>[4]Sheet1!E2289</f>
        <v>171516100073</v>
      </c>
      <c r="C69" s="76">
        <v>19</v>
      </c>
      <c r="D69" s="38"/>
      <c r="E69" s="38">
        <v>43</v>
      </c>
      <c r="F69" s="49"/>
      <c r="G69" s="56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2"/>
    </row>
    <row r="70" spans="1:23" ht="15.5">
      <c r="A70" s="15">
        <v>49</v>
      </c>
      <c r="B70" s="70">
        <f>[4]Sheet1!E2290</f>
        <v>171516100074</v>
      </c>
      <c r="C70" s="76">
        <v>23.5</v>
      </c>
      <c r="D70" s="38"/>
      <c r="E70" s="38">
        <v>61</v>
      </c>
      <c r="F70" s="49"/>
      <c r="G70" s="56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2"/>
    </row>
    <row r="71" spans="1:23" ht="15.5">
      <c r="A71" s="15">
        <v>50</v>
      </c>
      <c r="B71" s="70">
        <f>[4]Sheet1!E2291</f>
        <v>171516101075</v>
      </c>
      <c r="C71" s="76">
        <v>13</v>
      </c>
      <c r="D71" s="38"/>
      <c r="E71" s="38">
        <v>40</v>
      </c>
      <c r="F71" s="49"/>
      <c r="G71" s="56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2"/>
    </row>
    <row r="72" spans="1:23" ht="15.5">
      <c r="A72" s="15">
        <v>51</v>
      </c>
      <c r="B72" s="70">
        <f>[4]Sheet1!E2292</f>
        <v>171516101076</v>
      </c>
      <c r="C72" s="76">
        <v>13.5</v>
      </c>
      <c r="D72" s="38"/>
      <c r="E72" s="38">
        <v>26</v>
      </c>
      <c r="F72" s="49"/>
      <c r="G72" s="56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2"/>
    </row>
    <row r="73" spans="1:23" ht="15.5">
      <c r="A73" s="15">
        <v>52</v>
      </c>
      <c r="B73" s="70">
        <f>[4]Sheet1!E2293</f>
        <v>171516101077</v>
      </c>
      <c r="C73" s="76">
        <v>18.5</v>
      </c>
      <c r="D73" s="38"/>
      <c r="E73" s="38">
        <v>54</v>
      </c>
      <c r="F73" s="49"/>
      <c r="G73" s="56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2"/>
    </row>
    <row r="74" spans="1:23">
      <c r="A74" s="15">
        <v>53</v>
      </c>
      <c r="B74" s="70">
        <f>[4]Sheet1!E2294</f>
        <v>171516101078</v>
      </c>
      <c r="C74" s="76">
        <v>24.5</v>
      </c>
      <c r="D74" s="38"/>
      <c r="E74" s="38">
        <v>61</v>
      </c>
      <c r="F74" s="49"/>
      <c r="G74" s="15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>
      <c r="A75" s="15">
        <v>54</v>
      </c>
      <c r="B75" s="70">
        <f>[4]Sheet1!E2295</f>
        <v>171516101079</v>
      </c>
      <c r="C75" s="76">
        <v>13.5</v>
      </c>
      <c r="D75" s="38"/>
      <c r="E75" s="38">
        <v>38</v>
      </c>
      <c r="F75" s="49"/>
      <c r="G75" s="15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>
      <c r="A76" s="15">
        <v>55</v>
      </c>
      <c r="B76" s="70">
        <f>[4]Sheet1!E2296</f>
        <v>171516101080</v>
      </c>
      <c r="C76" s="76">
        <v>21</v>
      </c>
      <c r="D76" s="38"/>
      <c r="E76" s="38">
        <v>38</v>
      </c>
      <c r="F76" s="49"/>
      <c r="G76" s="15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>
      <c r="A77" s="15">
        <v>56</v>
      </c>
      <c r="B77" s="70" t="e">
        <f>[4]Sheet1!E2297</f>
        <v>#REF!</v>
      </c>
      <c r="C77" s="76">
        <v>24</v>
      </c>
      <c r="D77" s="38"/>
      <c r="E77" s="38">
        <v>66</v>
      </c>
      <c r="F77" s="49"/>
      <c r="G77" s="15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>
      <c r="A78" s="15">
        <v>57</v>
      </c>
      <c r="B78" s="70" t="e">
        <f>[4]Sheet1!E2298</f>
        <v>#REF!</v>
      </c>
      <c r="C78" s="76">
        <v>18</v>
      </c>
      <c r="D78" s="38"/>
      <c r="E78" s="38">
        <v>42</v>
      </c>
      <c r="F78" s="49"/>
      <c r="G78" s="15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>
      <c r="A79" s="15">
        <v>58</v>
      </c>
      <c r="B79" s="70" t="e">
        <f>[4]Sheet1!E2299</f>
        <v>#REF!</v>
      </c>
      <c r="C79" s="76">
        <v>15.5</v>
      </c>
      <c r="D79" s="38"/>
      <c r="E79" s="38">
        <v>37</v>
      </c>
      <c r="F79" s="49"/>
      <c r="G79" s="15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>
      <c r="A80" s="15">
        <v>59</v>
      </c>
      <c r="B80" s="70" t="e">
        <f>[4]Sheet1!E2300</f>
        <v>#REF!</v>
      </c>
      <c r="C80" s="76">
        <v>22.5</v>
      </c>
      <c r="D80" s="38"/>
      <c r="E80" s="38">
        <v>52</v>
      </c>
      <c r="F80" s="49"/>
      <c r="G80" s="15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>
      <c r="A81" s="15">
        <v>60</v>
      </c>
      <c r="B81" s="70" t="e">
        <f>[4]Sheet1!E2301</f>
        <v>#REF!</v>
      </c>
      <c r="C81" s="76">
        <v>21</v>
      </c>
      <c r="D81" s="38"/>
      <c r="E81" s="38">
        <v>52</v>
      </c>
      <c r="F81" s="49"/>
      <c r="G81" s="15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>
      <c r="A82" s="15">
        <v>61</v>
      </c>
      <c r="B82" s="70" t="e">
        <f>[4]Sheet1!E2302</f>
        <v>#REF!</v>
      </c>
      <c r="C82" s="76">
        <v>20</v>
      </c>
      <c r="E82">
        <v>51</v>
      </c>
    </row>
    <row r="83" spans="1:23">
      <c r="A83" s="15">
        <v>62</v>
      </c>
      <c r="B83" s="70" t="e">
        <f>[4]Sheet1!E2303</f>
        <v>#REF!</v>
      </c>
      <c r="C83" s="76">
        <v>13.5</v>
      </c>
      <c r="E83">
        <v>39</v>
      </c>
    </row>
    <row r="84" spans="1:23">
      <c r="A84" s="15">
        <v>63</v>
      </c>
      <c r="B84" s="70" t="e">
        <f>[4]Sheet1!E2304</f>
        <v>#REF!</v>
      </c>
      <c r="C84" s="76">
        <v>18.5</v>
      </c>
      <c r="E84">
        <v>43</v>
      </c>
    </row>
    <row r="85" spans="1:23">
      <c r="A85" s="15">
        <v>64</v>
      </c>
      <c r="B85" s="70" t="e">
        <f>[4]Sheet1!E2305</f>
        <v>#REF!</v>
      </c>
      <c r="C85" s="76">
        <v>14</v>
      </c>
      <c r="E85">
        <v>37</v>
      </c>
    </row>
    <row r="86" spans="1:23">
      <c r="A86" s="15">
        <v>65</v>
      </c>
      <c r="B86" s="70" t="e">
        <f>[4]Sheet1!E2306</f>
        <v>#REF!</v>
      </c>
      <c r="C86" s="76">
        <v>16</v>
      </c>
      <c r="E86">
        <v>35</v>
      </c>
    </row>
    <row r="87" spans="1:23">
      <c r="A87" s="15">
        <v>66</v>
      </c>
      <c r="B87" s="70" t="e">
        <f>[4]Sheet1!E2307</f>
        <v>#REF!</v>
      </c>
      <c r="C87" s="76">
        <v>15</v>
      </c>
      <c r="E87">
        <v>27</v>
      </c>
    </row>
  </sheetData>
  <mergeCells count="7">
    <mergeCell ref="O14:W18"/>
    <mergeCell ref="A15:E15"/>
    <mergeCell ref="I32:J32"/>
    <mergeCell ref="A12:E12"/>
    <mergeCell ref="G12:M12"/>
    <mergeCell ref="A13:E13"/>
    <mergeCell ref="A14:E14"/>
  </mergeCells>
  <conditionalFormatting sqref="C22:C85">
    <cfRule type="cellIs" dxfId="76" priority="2" operator="equal">
      <formula>0</formula>
    </cfRule>
  </conditionalFormatting>
  <conditionalFormatting sqref="C22:C87">
    <cfRule type="cellIs" dxfId="75" priority="1" operator="equal">
      <formula>0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6"/>
  <sheetViews>
    <sheetView workbookViewId="0">
      <selection activeCell="H17" sqref="H17:V17"/>
    </sheetView>
  </sheetViews>
  <sheetFormatPr defaultRowHeight="14.5"/>
  <sheetData>
    <row r="1" spans="1:23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89" t="s">
        <v>1</v>
      </c>
      <c r="B2" s="89"/>
      <c r="C2" s="89"/>
      <c r="D2" s="89"/>
      <c r="E2" s="89"/>
      <c r="F2" s="3"/>
      <c r="G2" s="4" t="s">
        <v>2</v>
      </c>
      <c r="H2" s="5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2.5">
      <c r="A3" s="89" t="s">
        <v>173</v>
      </c>
      <c r="B3" s="89"/>
      <c r="C3" s="89"/>
      <c r="D3" s="89"/>
      <c r="E3" s="89"/>
      <c r="F3" s="3"/>
      <c r="G3" s="4" t="s">
        <v>4</v>
      </c>
      <c r="H3" s="5"/>
      <c r="I3" s="7" t="s">
        <v>5</v>
      </c>
      <c r="J3" s="2"/>
      <c r="K3" s="8" t="s">
        <v>6</v>
      </c>
      <c r="L3" s="8" t="s">
        <v>7</v>
      </c>
      <c r="M3" s="2"/>
      <c r="N3" s="8" t="s">
        <v>8</v>
      </c>
      <c r="O3" s="88" t="s">
        <v>9</v>
      </c>
      <c r="P3" s="88"/>
      <c r="Q3" s="88"/>
      <c r="R3" s="88"/>
      <c r="S3" s="88"/>
      <c r="T3" s="88"/>
      <c r="U3" s="88"/>
      <c r="V3" s="88"/>
      <c r="W3" s="88"/>
    </row>
    <row r="4" spans="1:23" ht="21">
      <c r="A4" s="89" t="s">
        <v>174</v>
      </c>
      <c r="B4" s="89"/>
      <c r="C4" s="89"/>
      <c r="D4" s="89"/>
      <c r="E4" s="89"/>
      <c r="F4" s="3"/>
      <c r="G4" s="4" t="s">
        <v>11</v>
      </c>
      <c r="H4" s="5"/>
      <c r="I4" s="6"/>
      <c r="J4" s="2"/>
      <c r="K4" s="9" t="s">
        <v>12</v>
      </c>
      <c r="L4" s="9">
        <v>3</v>
      </c>
      <c r="M4" s="2"/>
      <c r="N4" s="10">
        <v>3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21">
      <c r="A5" s="11" t="s">
        <v>13</v>
      </c>
      <c r="B5" s="11"/>
      <c r="C5" s="11"/>
      <c r="D5" s="11"/>
      <c r="E5" s="11"/>
      <c r="F5" s="3"/>
      <c r="G5" s="4" t="s">
        <v>14</v>
      </c>
      <c r="H5" s="41">
        <f>(60/66)*100</f>
        <v>90.909090909090907</v>
      </c>
      <c r="I5" s="6"/>
      <c r="J5" s="2"/>
      <c r="K5" s="13" t="s">
        <v>15</v>
      </c>
      <c r="L5" s="13">
        <v>2</v>
      </c>
      <c r="M5" s="2"/>
      <c r="N5" s="14">
        <v>2</v>
      </c>
      <c r="O5" s="88"/>
      <c r="P5" s="88"/>
      <c r="Q5" s="88"/>
      <c r="R5" s="88"/>
      <c r="S5" s="88"/>
      <c r="T5" s="88"/>
      <c r="U5" s="88"/>
      <c r="V5" s="88"/>
      <c r="W5" s="88"/>
    </row>
    <row r="6" spans="1:23" ht="21">
      <c r="A6" s="15"/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42">
        <f>(28/66)*100</f>
        <v>42.424242424242422</v>
      </c>
      <c r="I6" s="6"/>
      <c r="J6" s="2"/>
      <c r="K6" s="19" t="s">
        <v>20</v>
      </c>
      <c r="L6" s="19">
        <v>1</v>
      </c>
      <c r="M6" s="2"/>
      <c r="N6" s="20">
        <v>1</v>
      </c>
      <c r="O6" s="88"/>
      <c r="P6" s="88"/>
      <c r="Q6" s="88"/>
      <c r="R6" s="88"/>
      <c r="S6" s="88"/>
      <c r="T6" s="88"/>
      <c r="U6" s="88"/>
      <c r="V6" s="88"/>
      <c r="W6" s="88"/>
    </row>
    <row r="7" spans="1:23" ht="58">
      <c r="A7" s="15"/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66.666666666666657</v>
      </c>
      <c r="I7" s="26">
        <v>0.6</v>
      </c>
      <c r="J7" s="2"/>
      <c r="K7" s="27" t="s">
        <v>24</v>
      </c>
      <c r="L7" s="27">
        <v>0</v>
      </c>
      <c r="M7" s="2"/>
      <c r="N7" s="28"/>
      <c r="O7" s="88"/>
      <c r="P7" s="88"/>
      <c r="Q7" s="88"/>
      <c r="R7" s="88"/>
      <c r="S7" s="88"/>
      <c r="T7" s="88"/>
      <c r="U7" s="88"/>
      <c r="V7" s="88"/>
      <c r="W7" s="88"/>
    </row>
    <row r="8" spans="1:23">
      <c r="A8" s="15"/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57</v>
      </c>
      <c r="I8" s="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>
      <c r="A9" s="15"/>
      <c r="B9" s="21" t="s">
        <v>30</v>
      </c>
      <c r="C9" s="23" t="s">
        <v>140</v>
      </c>
      <c r="D9" s="23"/>
      <c r="E9" s="23" t="s">
        <v>140</v>
      </c>
      <c r="F9" s="29"/>
      <c r="G9" s="15"/>
      <c r="H9" s="30"/>
      <c r="I9" s="3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5">
      <c r="A10" s="15"/>
      <c r="B10" s="21" t="s">
        <v>32</v>
      </c>
      <c r="C10" s="23">
        <v>25</v>
      </c>
      <c r="D10" s="31">
        <f>(0.55*25)</f>
        <v>13.750000000000002</v>
      </c>
      <c r="E10" s="32">
        <v>75</v>
      </c>
      <c r="F10" s="33">
        <f>0.55*75</f>
        <v>41.25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  <c r="U10" s="36" t="s">
        <v>46</v>
      </c>
      <c r="V10" s="36" t="s">
        <v>47</v>
      </c>
      <c r="W10" s="2"/>
    </row>
    <row r="11" spans="1:23" ht="15.5">
      <c r="A11" s="15">
        <v>1</v>
      </c>
      <c r="B11" s="70">
        <f>[4]Sheet1!E2231</f>
        <v>171516100002</v>
      </c>
      <c r="C11" s="38">
        <v>13</v>
      </c>
      <c r="D11" s="38">
        <f>COUNTIF(C11:C82,"&gt;="&amp;D10)</f>
        <v>60</v>
      </c>
      <c r="E11" s="38">
        <v>34</v>
      </c>
      <c r="F11" s="39">
        <f>COUNTIF(E11:E82,"&gt;="&amp;F10)</f>
        <v>28</v>
      </c>
      <c r="G11" s="40" t="s">
        <v>48</v>
      </c>
      <c r="H11" s="4">
        <v>2</v>
      </c>
      <c r="I11" s="2"/>
      <c r="J11" s="6"/>
      <c r="K11" s="4">
        <v>1</v>
      </c>
      <c r="L11" s="4">
        <v>3</v>
      </c>
      <c r="M11" s="6"/>
      <c r="N11" s="6"/>
      <c r="O11" s="6"/>
      <c r="P11" s="6"/>
      <c r="Q11" s="6"/>
      <c r="R11" s="6"/>
      <c r="S11" s="6"/>
      <c r="T11" s="4">
        <v>2</v>
      </c>
      <c r="U11" s="6"/>
      <c r="V11" s="4">
        <v>2</v>
      </c>
      <c r="W11" s="2"/>
    </row>
    <row r="12" spans="1:23" ht="15.5">
      <c r="A12" s="15">
        <v>2</v>
      </c>
      <c r="B12" s="70">
        <f>[4]Sheet1!E2232</f>
        <v>171516100003</v>
      </c>
      <c r="C12" s="38">
        <v>16.5</v>
      </c>
      <c r="D12" s="41">
        <f>(60/66)*100</f>
        <v>90.909090909090907</v>
      </c>
      <c r="E12" s="38">
        <v>51</v>
      </c>
      <c r="F12" s="42">
        <f>(28/66)*100</f>
        <v>42.424242424242422</v>
      </c>
      <c r="G12" s="40" t="s">
        <v>49</v>
      </c>
      <c r="H12" s="43">
        <v>1</v>
      </c>
      <c r="I12" s="2"/>
      <c r="J12" s="6"/>
      <c r="K12" s="43">
        <v>2</v>
      </c>
      <c r="L12" s="43">
        <v>3</v>
      </c>
      <c r="M12" s="6"/>
      <c r="N12" s="6"/>
      <c r="O12" s="6"/>
      <c r="P12" s="6"/>
      <c r="Q12" s="6"/>
      <c r="R12" s="6"/>
      <c r="S12" s="6"/>
      <c r="T12" s="43">
        <v>1</v>
      </c>
      <c r="U12" s="6"/>
      <c r="V12" s="43">
        <v>1</v>
      </c>
      <c r="W12" s="2"/>
    </row>
    <row r="13" spans="1:23" ht="15.5">
      <c r="A13" s="15">
        <v>3</v>
      </c>
      <c r="B13" s="70">
        <f>[4]Sheet1!E2233</f>
        <v>171516100005</v>
      </c>
      <c r="C13" s="38">
        <v>23.5</v>
      </c>
      <c r="D13" s="38"/>
      <c r="E13" s="38">
        <v>43</v>
      </c>
      <c r="F13" s="44"/>
      <c r="G13" s="40" t="s">
        <v>50</v>
      </c>
      <c r="H13" s="43">
        <v>1</v>
      </c>
      <c r="I13" s="2"/>
      <c r="J13" s="6"/>
      <c r="K13" s="43">
        <v>1</v>
      </c>
      <c r="L13" s="43">
        <v>3</v>
      </c>
      <c r="M13" s="6"/>
      <c r="N13" s="6"/>
      <c r="O13" s="6"/>
      <c r="P13" s="6"/>
      <c r="Q13" s="6"/>
      <c r="R13" s="6"/>
      <c r="S13" s="6"/>
      <c r="T13" s="43">
        <v>1</v>
      </c>
      <c r="U13" s="6"/>
      <c r="V13" s="43">
        <v>1</v>
      </c>
      <c r="W13" s="2"/>
    </row>
    <row r="14" spans="1:23" ht="15.5">
      <c r="A14" s="15">
        <v>4</v>
      </c>
      <c r="B14" s="70">
        <f>[4]Sheet1!E2234</f>
        <v>171516100006</v>
      </c>
      <c r="C14" s="38">
        <v>18.5</v>
      </c>
      <c r="D14" s="38"/>
      <c r="E14" s="38">
        <v>28</v>
      </c>
      <c r="F14" s="44"/>
      <c r="G14" s="40" t="s">
        <v>51</v>
      </c>
      <c r="H14" s="43">
        <v>1</v>
      </c>
      <c r="I14" s="2"/>
      <c r="J14" s="6"/>
      <c r="K14" s="43">
        <v>2</v>
      </c>
      <c r="L14" s="43">
        <v>3</v>
      </c>
      <c r="M14" s="6"/>
      <c r="N14" s="6"/>
      <c r="O14" s="6"/>
      <c r="P14" s="6"/>
      <c r="Q14" s="6"/>
      <c r="R14" s="6"/>
      <c r="S14" s="6"/>
      <c r="T14" s="43">
        <v>1</v>
      </c>
      <c r="U14" s="6"/>
      <c r="V14" s="43">
        <v>1</v>
      </c>
      <c r="W14" s="2"/>
    </row>
    <row r="15" spans="1:23" ht="15.5">
      <c r="A15" s="15">
        <v>5</v>
      </c>
      <c r="B15" s="70">
        <f>[4]Sheet1!E2235</f>
        <v>171516100007</v>
      </c>
      <c r="C15" s="38">
        <v>17.5</v>
      </c>
      <c r="D15" s="38"/>
      <c r="E15" s="38">
        <v>45</v>
      </c>
      <c r="F15" s="44"/>
      <c r="G15" s="40" t="s">
        <v>52</v>
      </c>
      <c r="H15" s="43">
        <v>2</v>
      </c>
      <c r="I15" s="2"/>
      <c r="J15" s="6"/>
      <c r="K15" s="43">
        <v>2</v>
      </c>
      <c r="L15" s="43">
        <v>3</v>
      </c>
      <c r="M15" s="6"/>
      <c r="N15" s="6"/>
      <c r="O15" s="6"/>
      <c r="P15" s="6"/>
      <c r="Q15" s="6"/>
      <c r="R15" s="6"/>
      <c r="S15" s="6"/>
      <c r="T15" s="43">
        <v>2</v>
      </c>
      <c r="U15" s="6"/>
      <c r="V15" s="43">
        <v>2</v>
      </c>
      <c r="W15" s="2"/>
    </row>
    <row r="16" spans="1:23" ht="15.5">
      <c r="A16" s="15">
        <v>6</v>
      </c>
      <c r="B16" s="70">
        <f>[4]Sheet1!E2236</f>
        <v>171516100008</v>
      </c>
      <c r="C16" s="38">
        <v>22.5</v>
      </c>
      <c r="D16" s="38"/>
      <c r="E16" s="38">
        <v>0</v>
      </c>
      <c r="F16" s="44"/>
      <c r="G16" s="45" t="s">
        <v>53</v>
      </c>
      <c r="H16" s="46">
        <f>AVERAGE(H11:H15)</f>
        <v>1.4</v>
      </c>
      <c r="I16" s="46"/>
      <c r="J16" s="46"/>
      <c r="K16" s="46">
        <f t="shared" ref="K16:V16" si="0">AVERAGE(K11:K15)</f>
        <v>1.6</v>
      </c>
      <c r="L16" s="46">
        <f t="shared" si="0"/>
        <v>3</v>
      </c>
      <c r="M16" s="46"/>
      <c r="N16" s="46"/>
      <c r="O16" s="46"/>
      <c r="P16" s="46"/>
      <c r="Q16" s="46"/>
      <c r="R16" s="46"/>
      <c r="S16" s="46"/>
      <c r="T16" s="46">
        <f t="shared" si="0"/>
        <v>1.4</v>
      </c>
      <c r="U16" s="46"/>
      <c r="V16" s="46">
        <f t="shared" si="0"/>
        <v>1.4</v>
      </c>
      <c r="W16" s="2"/>
    </row>
    <row r="17" spans="1:23" ht="15.5">
      <c r="A17" s="15">
        <v>7</v>
      </c>
      <c r="B17" s="70">
        <f>[4]Sheet1!E2237</f>
        <v>171516100009</v>
      </c>
      <c r="C17" s="38">
        <v>16</v>
      </c>
      <c r="D17" s="38"/>
      <c r="E17" s="38">
        <v>33</v>
      </c>
      <c r="F17" s="38"/>
      <c r="G17" s="47" t="s">
        <v>54</v>
      </c>
      <c r="H17" s="48">
        <f>(66.67*H16)/100</f>
        <v>0.93337999999999999</v>
      </c>
      <c r="I17" s="48"/>
      <c r="J17" s="48"/>
      <c r="K17" s="48">
        <f t="shared" ref="K17:V17" si="1">(66.67*K16)/100</f>
        <v>1.0667200000000001</v>
      </c>
      <c r="L17" s="48">
        <f t="shared" si="1"/>
        <v>2.0000999999999998</v>
      </c>
      <c r="M17" s="48"/>
      <c r="N17" s="48"/>
      <c r="O17" s="48"/>
      <c r="P17" s="48"/>
      <c r="Q17" s="48"/>
      <c r="R17" s="48"/>
      <c r="S17" s="48"/>
      <c r="T17" s="48">
        <f t="shared" si="1"/>
        <v>0.93337999999999999</v>
      </c>
      <c r="U17" s="48"/>
      <c r="V17" s="48">
        <f t="shared" si="1"/>
        <v>0.93337999999999999</v>
      </c>
      <c r="W17" s="2"/>
    </row>
    <row r="18" spans="1:23">
      <c r="A18" s="15">
        <v>8</v>
      </c>
      <c r="B18" s="70">
        <f>[4]Sheet1!E2238</f>
        <v>171516100010</v>
      </c>
      <c r="C18" s="38">
        <v>15.5</v>
      </c>
      <c r="D18" s="38"/>
      <c r="E18" s="38">
        <v>17</v>
      </c>
      <c r="F18" s="49"/>
      <c r="G18" s="15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>
      <c r="A19" s="15">
        <v>9</v>
      </c>
      <c r="B19" s="70">
        <f>[4]Sheet1!E2239</f>
        <v>171516100011</v>
      </c>
      <c r="C19" s="38">
        <v>13.5</v>
      </c>
      <c r="D19" s="38"/>
      <c r="E19" s="38">
        <v>30</v>
      </c>
      <c r="F19" s="49"/>
      <c r="G19" s="15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>
      <c r="A20" s="15">
        <v>10</v>
      </c>
      <c r="B20" s="70">
        <f>[4]Sheet1!E2240</f>
        <v>171516100012</v>
      </c>
      <c r="C20" s="38">
        <v>20.5</v>
      </c>
      <c r="D20" s="38"/>
      <c r="E20" s="38">
        <v>49</v>
      </c>
      <c r="F20" s="49"/>
      <c r="G20" s="15"/>
      <c r="H20" s="2"/>
      <c r="I20" s="2"/>
      <c r="J20" s="30"/>
      <c r="K20" s="3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>
      <c r="A21" s="15">
        <v>11</v>
      </c>
      <c r="B21" s="70">
        <f>[4]Sheet1!E2241</f>
        <v>171516100013</v>
      </c>
      <c r="C21" s="38">
        <v>16</v>
      </c>
      <c r="D21" s="38"/>
      <c r="E21" s="38">
        <v>40</v>
      </c>
      <c r="F21" s="49"/>
      <c r="G21" s="15"/>
      <c r="H21" s="51"/>
      <c r="I21" s="90"/>
      <c r="J21" s="90"/>
      <c r="K21" s="2"/>
      <c r="L21" s="2"/>
      <c r="M21" s="30"/>
      <c r="N21" s="30"/>
      <c r="O21" s="30"/>
      <c r="P21" s="30"/>
      <c r="Q21" s="30"/>
      <c r="R21" s="2"/>
      <c r="S21" s="2"/>
      <c r="T21" s="2"/>
      <c r="U21" s="2"/>
      <c r="V21" s="2"/>
      <c r="W21" s="2"/>
    </row>
    <row r="22" spans="1:23">
      <c r="A22" s="15">
        <v>12</v>
      </c>
      <c r="B22" s="70">
        <f>[4]Sheet1!E2242</f>
        <v>171516100014</v>
      </c>
      <c r="C22" s="38">
        <v>15.5</v>
      </c>
      <c r="D22" s="38"/>
      <c r="E22" s="38">
        <v>35</v>
      </c>
      <c r="F22" s="49"/>
      <c r="G22" s="15"/>
      <c r="H22" s="52"/>
      <c r="I22" s="53"/>
      <c r="J22" s="53"/>
      <c r="K22" s="2"/>
      <c r="L22" s="2"/>
      <c r="M22" s="30"/>
      <c r="N22" s="30"/>
      <c r="O22" s="30"/>
      <c r="P22" s="30"/>
      <c r="Q22" s="30"/>
      <c r="R22" s="2"/>
      <c r="S22" s="2"/>
      <c r="T22" s="2"/>
      <c r="U22" s="2"/>
      <c r="V22" s="2"/>
      <c r="W22" s="2"/>
    </row>
    <row r="23" spans="1:23">
      <c r="A23" s="15">
        <v>13</v>
      </c>
      <c r="B23" s="70">
        <f>[4]Sheet1!E2243</f>
        <v>171516100017</v>
      </c>
      <c r="C23" s="38">
        <v>22</v>
      </c>
      <c r="D23" s="38"/>
      <c r="E23" s="38">
        <v>42</v>
      </c>
      <c r="F23" s="49"/>
      <c r="G23" s="15"/>
      <c r="H23" s="15"/>
      <c r="I23" s="2"/>
      <c r="J23" s="2"/>
      <c r="K23" s="2"/>
      <c r="L23" s="2"/>
      <c r="M23" s="2"/>
      <c r="N23" s="30"/>
      <c r="O23" s="30"/>
      <c r="P23" s="30"/>
      <c r="Q23" s="30"/>
      <c r="R23" s="30"/>
      <c r="S23" s="2"/>
      <c r="T23" s="2"/>
      <c r="U23" s="2"/>
      <c r="V23" s="2"/>
      <c r="W23" s="2"/>
    </row>
    <row r="24" spans="1:23">
      <c r="A24" s="15">
        <v>14</v>
      </c>
      <c r="B24" s="70">
        <f>[4]Sheet1!E2244</f>
        <v>171516100018</v>
      </c>
      <c r="C24" s="38">
        <v>9.5</v>
      </c>
      <c r="D24" s="38"/>
      <c r="E24" s="38">
        <v>3</v>
      </c>
      <c r="F24" s="49"/>
      <c r="G24" s="15"/>
      <c r="H24" s="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2"/>
    </row>
    <row r="25" spans="1:23" ht="15.5">
      <c r="A25" s="15">
        <v>15</v>
      </c>
      <c r="B25" s="70">
        <f>[4]Sheet1!E2245</f>
        <v>171516100019</v>
      </c>
      <c r="C25" s="38">
        <v>18.5</v>
      </c>
      <c r="D25" s="54"/>
      <c r="E25" s="38">
        <v>45</v>
      </c>
      <c r="F25" s="55"/>
      <c r="G25" s="56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2"/>
    </row>
    <row r="26" spans="1:23" ht="15.5">
      <c r="A26" s="15">
        <v>16</v>
      </c>
      <c r="B26" s="70">
        <f>[4]Sheet1!E2246</f>
        <v>171516100021</v>
      </c>
      <c r="C26" s="38">
        <v>17.5</v>
      </c>
      <c r="D26" s="38"/>
      <c r="E26" s="38">
        <v>42</v>
      </c>
      <c r="F26" s="49"/>
      <c r="G26" s="56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2"/>
    </row>
    <row r="27" spans="1:23" ht="15.5">
      <c r="A27" s="15">
        <v>17</v>
      </c>
      <c r="B27" s="70">
        <f>[4]Sheet1!E2247</f>
        <v>171516100022</v>
      </c>
      <c r="C27" s="38">
        <v>21.5</v>
      </c>
      <c r="D27" s="38"/>
      <c r="E27" s="38">
        <v>59</v>
      </c>
      <c r="F27" s="49"/>
      <c r="G27" s="56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2"/>
    </row>
    <row r="28" spans="1:23" ht="15.5">
      <c r="A28" s="15">
        <v>18</v>
      </c>
      <c r="B28" s="70">
        <f>[4]Sheet1!E2248</f>
        <v>171516100023</v>
      </c>
      <c r="C28" s="38">
        <v>15</v>
      </c>
      <c r="D28" s="38"/>
      <c r="E28" s="38">
        <v>42</v>
      </c>
      <c r="F28" s="49"/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2"/>
    </row>
    <row r="29" spans="1:23" ht="15.5">
      <c r="A29" s="15">
        <v>19</v>
      </c>
      <c r="B29" s="70">
        <f>[4]Sheet1!E2249</f>
        <v>171516100024</v>
      </c>
      <c r="C29" s="38">
        <v>17</v>
      </c>
      <c r="D29" s="38"/>
      <c r="E29" s="38">
        <v>37</v>
      </c>
      <c r="F29" s="49"/>
      <c r="G29" s="56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2"/>
    </row>
    <row r="30" spans="1:23" ht="15.5">
      <c r="A30" s="15">
        <v>20</v>
      </c>
      <c r="B30" s="70">
        <f>[4]Sheet1!E2250</f>
        <v>171516100026</v>
      </c>
      <c r="C30" s="38">
        <v>24</v>
      </c>
      <c r="D30" s="38"/>
      <c r="E30" s="38">
        <v>60</v>
      </c>
      <c r="F30" s="49"/>
      <c r="G30" s="56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2"/>
    </row>
    <row r="31" spans="1:23" ht="15.5">
      <c r="A31" s="15">
        <v>21</v>
      </c>
      <c r="B31" s="70">
        <f>[4]Sheet1!E2251</f>
        <v>171516100030</v>
      </c>
      <c r="C31" s="38">
        <v>22.5</v>
      </c>
      <c r="D31" s="38"/>
      <c r="E31" s="38">
        <v>42</v>
      </c>
      <c r="F31" s="49"/>
      <c r="G31" s="56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2"/>
    </row>
    <row r="32" spans="1:23" ht="15.5">
      <c r="A32" s="15">
        <v>22</v>
      </c>
      <c r="B32" s="70">
        <f>[4]Sheet1!E2252</f>
        <v>171516100031</v>
      </c>
      <c r="C32" s="38">
        <v>15</v>
      </c>
      <c r="D32" s="38"/>
      <c r="E32" s="38">
        <v>12</v>
      </c>
      <c r="F32" s="49"/>
      <c r="G32" s="56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2"/>
    </row>
    <row r="33" spans="1:23" ht="15.5">
      <c r="A33" s="15">
        <v>23</v>
      </c>
      <c r="B33" s="70">
        <f>[4]Sheet1!E2253</f>
        <v>171516100032</v>
      </c>
      <c r="C33" s="38">
        <v>16</v>
      </c>
      <c r="D33" s="38"/>
      <c r="E33" s="38">
        <v>37</v>
      </c>
      <c r="F33" s="49"/>
      <c r="G33" s="5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2"/>
    </row>
    <row r="34" spans="1:23" ht="15.5">
      <c r="A34" s="15">
        <v>24</v>
      </c>
      <c r="B34" s="70">
        <f>[4]Sheet1!E2254</f>
        <v>171516100033</v>
      </c>
      <c r="C34" s="38">
        <v>19</v>
      </c>
      <c r="D34" s="38"/>
      <c r="E34" s="38">
        <v>50</v>
      </c>
      <c r="F34" s="49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>
      <c r="A35" s="15">
        <v>25</v>
      </c>
      <c r="B35" s="70">
        <f>[4]Sheet1!E2255</f>
        <v>171516100034</v>
      </c>
      <c r="C35" s="38">
        <v>20</v>
      </c>
      <c r="D35" s="38"/>
      <c r="E35" s="38">
        <v>51</v>
      </c>
      <c r="F35" s="49"/>
      <c r="G35" s="50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2"/>
    </row>
    <row r="36" spans="1:23">
      <c r="A36" s="15">
        <v>26</v>
      </c>
      <c r="B36" s="70">
        <f>[4]Sheet1!E2256</f>
        <v>171516100035</v>
      </c>
      <c r="C36" s="38">
        <v>15</v>
      </c>
      <c r="D36" s="38"/>
      <c r="E36" s="38">
        <v>7</v>
      </c>
      <c r="F36" s="49"/>
      <c r="G36" s="15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>
      <c r="A37" s="15">
        <v>27</v>
      </c>
      <c r="B37" s="70">
        <f>[4]Sheet1!E2257</f>
        <v>171516100037</v>
      </c>
      <c r="C37" s="38">
        <v>18.5</v>
      </c>
      <c r="D37" s="38"/>
      <c r="E37" s="38">
        <v>31</v>
      </c>
      <c r="F37" s="49"/>
      <c r="G37" s="15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5">
      <c r="A38" s="15">
        <v>28</v>
      </c>
      <c r="B38" s="70">
        <f>[4]Sheet1!E2258</f>
        <v>171516100038</v>
      </c>
      <c r="C38" s="38">
        <v>21</v>
      </c>
      <c r="D38" s="38"/>
      <c r="E38" s="38">
        <v>51</v>
      </c>
      <c r="F38" s="49"/>
      <c r="G38" s="5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2"/>
    </row>
    <row r="39" spans="1:23" ht="15.5">
      <c r="A39" s="15">
        <v>29</v>
      </c>
      <c r="B39" s="70">
        <f>[4]Sheet1!E2259</f>
        <v>171516100039</v>
      </c>
      <c r="C39" s="38">
        <v>15.5</v>
      </c>
      <c r="D39" s="38"/>
      <c r="E39" s="38">
        <v>31</v>
      </c>
      <c r="F39" s="49"/>
      <c r="G39" s="56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2"/>
    </row>
    <row r="40" spans="1:23" ht="15.5">
      <c r="A40" s="15">
        <v>30</v>
      </c>
      <c r="B40" s="70">
        <f>[4]Sheet1!E2260</f>
        <v>171516100040</v>
      </c>
      <c r="C40" s="38">
        <v>16.5</v>
      </c>
      <c r="D40" s="38"/>
      <c r="E40" s="38">
        <v>42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2"/>
    </row>
    <row r="41" spans="1:23" ht="15.5">
      <c r="A41" s="15">
        <v>31</v>
      </c>
      <c r="B41" s="70">
        <f>[4]Sheet1!E2261</f>
        <v>171516100041</v>
      </c>
      <c r="C41" s="38">
        <v>17.5</v>
      </c>
      <c r="D41" s="38"/>
      <c r="E41" s="38">
        <v>39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2"/>
    </row>
    <row r="42" spans="1:23" ht="15.5">
      <c r="A42" s="15">
        <v>32</v>
      </c>
      <c r="B42" s="70">
        <f>[4]Sheet1!E2262</f>
        <v>171516100042</v>
      </c>
      <c r="C42" s="38">
        <v>15</v>
      </c>
      <c r="D42" s="38"/>
      <c r="E42" s="38">
        <v>35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2"/>
    </row>
    <row r="43" spans="1:23" ht="15.5">
      <c r="A43" s="15">
        <v>33</v>
      </c>
      <c r="B43" s="70">
        <f>[4]Sheet1!E2263</f>
        <v>171516100043</v>
      </c>
      <c r="C43" s="38">
        <v>16.5</v>
      </c>
      <c r="D43" s="38"/>
      <c r="E43" s="38">
        <v>47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2"/>
    </row>
    <row r="44" spans="1:23" ht="15.5">
      <c r="A44" s="15">
        <v>34</v>
      </c>
      <c r="B44" s="70">
        <f>[4]Sheet1!E2264</f>
        <v>171516100044</v>
      </c>
      <c r="C44" s="38">
        <v>15</v>
      </c>
      <c r="D44" s="38"/>
      <c r="E44" s="38">
        <v>36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2"/>
    </row>
    <row r="45" spans="1:23" ht="15.5">
      <c r="A45" s="15">
        <v>35</v>
      </c>
      <c r="B45" s="70">
        <f>[4]Sheet1!E2265</f>
        <v>171516100045</v>
      </c>
      <c r="C45" s="38">
        <v>16</v>
      </c>
      <c r="D45" s="38"/>
      <c r="E45" s="38">
        <v>43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2"/>
    </row>
    <row r="46" spans="1:23" ht="15.5">
      <c r="A46" s="15">
        <v>36</v>
      </c>
      <c r="B46" s="70">
        <f>[4]Sheet1!E2266</f>
        <v>171516100048</v>
      </c>
      <c r="C46" s="38">
        <v>15.5</v>
      </c>
      <c r="D46" s="38"/>
      <c r="E46" s="38">
        <v>41</v>
      </c>
      <c r="F46" s="49"/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2"/>
    </row>
    <row r="47" spans="1:23" ht="15.5">
      <c r="A47" s="15">
        <v>37</v>
      </c>
      <c r="B47" s="70">
        <f>[4]Sheet1!E2267</f>
        <v>171516100049</v>
      </c>
      <c r="C47" s="38">
        <v>15</v>
      </c>
      <c r="D47" s="38"/>
      <c r="E47" s="38">
        <v>19</v>
      </c>
      <c r="F47" s="49"/>
      <c r="G47" s="5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2"/>
    </row>
    <row r="48" spans="1:23" ht="15.5">
      <c r="A48" s="15">
        <v>38</v>
      </c>
      <c r="B48" s="70">
        <f>[4]Sheet1!E2268</f>
        <v>171516100050</v>
      </c>
      <c r="C48" s="38">
        <v>23.5</v>
      </c>
      <c r="D48" s="38"/>
      <c r="E48" s="38">
        <v>46</v>
      </c>
      <c r="F48" s="49"/>
      <c r="G48" s="5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2"/>
    </row>
    <row r="49" spans="1:23">
      <c r="A49" s="15">
        <v>39</v>
      </c>
      <c r="B49" s="70">
        <f>[4]Sheet1!E2269</f>
        <v>171516100051</v>
      </c>
      <c r="C49" s="38">
        <v>15.5</v>
      </c>
      <c r="D49" s="38"/>
      <c r="E49" s="38">
        <v>37</v>
      </c>
      <c r="F49" s="49"/>
      <c r="G49" s="50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2"/>
    </row>
    <row r="50" spans="1:23">
      <c r="A50" s="15">
        <v>40</v>
      </c>
      <c r="B50" s="70">
        <f>[4]Sheet1!E2270</f>
        <v>171516100052</v>
      </c>
      <c r="C50" s="38">
        <v>15</v>
      </c>
      <c r="D50" s="38"/>
      <c r="E50" s="38">
        <v>0</v>
      </c>
      <c r="F50" s="49"/>
      <c r="G50" s="15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>
      <c r="A51" s="15">
        <v>41</v>
      </c>
      <c r="B51" s="70">
        <f>[4]Sheet1!E2271</f>
        <v>171516100053</v>
      </c>
      <c r="C51" s="38">
        <v>15</v>
      </c>
      <c r="D51" s="38"/>
      <c r="E51" s="38">
        <v>23</v>
      </c>
      <c r="F51" s="49"/>
      <c r="G51" s="15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5">
      <c r="A52" s="15">
        <v>42</v>
      </c>
      <c r="B52" s="70">
        <f>[4]Sheet1!E2272</f>
        <v>171516100054</v>
      </c>
      <c r="C52" s="38">
        <v>19</v>
      </c>
      <c r="D52" s="54"/>
      <c r="E52" s="38">
        <v>18</v>
      </c>
      <c r="F52" s="55"/>
      <c r="G52" s="5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2"/>
    </row>
    <row r="53" spans="1:23" ht="15.5">
      <c r="A53" s="15">
        <v>43</v>
      </c>
      <c r="B53" s="70">
        <f>[4]Sheet1!E2273</f>
        <v>171516100055</v>
      </c>
      <c r="C53" s="38">
        <v>22</v>
      </c>
      <c r="D53" s="54"/>
      <c r="E53" s="38">
        <v>49</v>
      </c>
      <c r="F53" s="55"/>
      <c r="G53" s="5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2"/>
    </row>
    <row r="54" spans="1:23" ht="15.5">
      <c r="A54" s="15">
        <v>44</v>
      </c>
      <c r="B54" s="70">
        <f>[4]Sheet1!E2274</f>
        <v>171516100056</v>
      </c>
      <c r="C54" s="38">
        <v>16.5</v>
      </c>
      <c r="D54" s="38"/>
      <c r="E54" s="38">
        <v>38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2"/>
    </row>
    <row r="55" spans="1:23" ht="15.5">
      <c r="A55" s="15">
        <v>45</v>
      </c>
      <c r="B55" s="70">
        <f>[4]Sheet1!E2275</f>
        <v>171516100057</v>
      </c>
      <c r="C55" s="38">
        <v>11.5</v>
      </c>
      <c r="D55" s="38"/>
      <c r="E55" s="38">
        <v>25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2"/>
    </row>
    <row r="56" spans="1:23" ht="15.5">
      <c r="A56" s="15">
        <v>46</v>
      </c>
      <c r="B56" s="70">
        <f>[4]Sheet1!E2276</f>
        <v>171516100058</v>
      </c>
      <c r="C56" s="38">
        <v>22</v>
      </c>
      <c r="D56" s="38"/>
      <c r="E56" s="38">
        <v>44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2"/>
    </row>
    <row r="57" spans="1:23" ht="15.5">
      <c r="A57" s="15">
        <v>47</v>
      </c>
      <c r="B57" s="70">
        <f>[4]Sheet1!E2277</f>
        <v>171516100059</v>
      </c>
      <c r="C57" s="38">
        <v>19.5</v>
      </c>
      <c r="D57" s="38"/>
      <c r="E57" s="38">
        <v>37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2"/>
    </row>
    <row r="58" spans="1:23" ht="15.5">
      <c r="A58" s="15">
        <v>48</v>
      </c>
      <c r="B58" s="70">
        <f>[4]Sheet1!E2278</f>
        <v>171516100060</v>
      </c>
      <c r="C58" s="38">
        <v>17</v>
      </c>
      <c r="D58" s="38"/>
      <c r="E58" s="38">
        <v>48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2"/>
    </row>
    <row r="59" spans="1:23" ht="15.5">
      <c r="A59" s="15">
        <v>49</v>
      </c>
      <c r="B59" s="70">
        <f>[4]Sheet1!E2279</f>
        <v>171516100061</v>
      </c>
      <c r="C59" s="38">
        <v>21.5</v>
      </c>
      <c r="D59" s="38"/>
      <c r="E59" s="38">
        <v>68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2"/>
    </row>
    <row r="60" spans="1:23" ht="15.5">
      <c r="A60" s="15">
        <v>50</v>
      </c>
      <c r="B60" s="70">
        <f>[4]Sheet1!E2280</f>
        <v>171516100062</v>
      </c>
      <c r="C60" s="38">
        <v>12</v>
      </c>
      <c r="D60" s="38"/>
      <c r="E60" s="38">
        <v>31</v>
      </c>
      <c r="F60" s="49"/>
      <c r="G60" s="5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2"/>
    </row>
    <row r="61" spans="1:23" ht="15.5">
      <c r="A61" s="15">
        <v>51</v>
      </c>
      <c r="B61" s="70">
        <f>[4]Sheet1!E2281</f>
        <v>171516100064</v>
      </c>
      <c r="C61" s="38">
        <v>12</v>
      </c>
      <c r="D61" s="38"/>
      <c r="E61" s="38">
        <v>24</v>
      </c>
      <c r="F61" s="49"/>
      <c r="G61" s="56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2"/>
    </row>
    <row r="62" spans="1:23" ht="15.5">
      <c r="A62" s="15">
        <v>52</v>
      </c>
      <c r="B62" s="70">
        <f>[4]Sheet1!E2282</f>
        <v>171516100066</v>
      </c>
      <c r="C62" s="38">
        <v>17</v>
      </c>
      <c r="D62" s="38"/>
      <c r="E62" s="38">
        <v>46</v>
      </c>
      <c r="F62" s="49"/>
      <c r="G62" s="5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2"/>
    </row>
    <row r="63" spans="1:23">
      <c r="A63" s="15">
        <v>53</v>
      </c>
      <c r="B63" s="70">
        <f>[4]Sheet1!E2283</f>
        <v>171516100067</v>
      </c>
      <c r="C63" s="38">
        <v>24.5</v>
      </c>
      <c r="D63" s="38"/>
      <c r="E63" s="38">
        <v>67</v>
      </c>
      <c r="F63" s="49"/>
      <c r="G63" s="15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>
      <c r="A64" s="15">
        <v>54</v>
      </c>
      <c r="B64" s="70">
        <f>[4]Sheet1!E2284</f>
        <v>171516100068</v>
      </c>
      <c r="C64" s="38">
        <v>15</v>
      </c>
      <c r="D64" s="38"/>
      <c r="E64" s="38">
        <v>11</v>
      </c>
      <c r="F64" s="49"/>
      <c r="G64" s="1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>
      <c r="A65" s="15">
        <v>55</v>
      </c>
      <c r="B65" s="70">
        <f>[4]Sheet1!E2285</f>
        <v>171516100069</v>
      </c>
      <c r="C65" s="38">
        <v>21</v>
      </c>
      <c r="D65" s="38"/>
      <c r="E65" s="38">
        <v>48</v>
      </c>
      <c r="F65" s="49"/>
      <c r="G65" s="1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>
      <c r="A66" s="15">
        <v>56</v>
      </c>
      <c r="B66" s="70">
        <f>[4]Sheet1!E2286</f>
        <v>171516100070</v>
      </c>
      <c r="C66" s="38">
        <v>19</v>
      </c>
      <c r="D66" s="38"/>
      <c r="E66" s="38">
        <v>52</v>
      </c>
      <c r="F66" s="49"/>
      <c r="G66" s="1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>
      <c r="A67" s="15">
        <v>57</v>
      </c>
      <c r="B67" s="70">
        <f>[4]Sheet1!E2287</f>
        <v>171516100071</v>
      </c>
      <c r="C67" s="38">
        <v>17.5</v>
      </c>
      <c r="D67" s="38"/>
      <c r="E67" s="38">
        <v>34</v>
      </c>
      <c r="F67" s="49"/>
      <c r="G67" s="1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>
      <c r="A68" s="15">
        <v>58</v>
      </c>
      <c r="B68" s="70">
        <f>[4]Sheet1!E2288</f>
        <v>171516100072</v>
      </c>
      <c r="C68" s="38">
        <v>15.5</v>
      </c>
      <c r="D68" s="38"/>
      <c r="E68" s="38">
        <v>21</v>
      </c>
      <c r="F68" s="49"/>
      <c r="G68" s="15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>
      <c r="A69" s="15">
        <v>59</v>
      </c>
      <c r="B69" s="70">
        <f>[4]Sheet1!E2289</f>
        <v>171516100073</v>
      </c>
      <c r="C69" s="38">
        <v>21</v>
      </c>
      <c r="D69" s="38"/>
      <c r="E69" s="38">
        <v>42</v>
      </c>
      <c r="F69" s="49"/>
      <c r="G69" s="15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>
      <c r="A70" s="15">
        <v>60</v>
      </c>
      <c r="B70" s="70">
        <f>[4]Sheet1!E2290</f>
        <v>171516100074</v>
      </c>
      <c r="C70" s="38">
        <v>21.5</v>
      </c>
      <c r="D70" s="38"/>
      <c r="E70" s="38">
        <v>47</v>
      </c>
      <c r="F70" s="49"/>
      <c r="G70" s="15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>
      <c r="A71" s="15">
        <v>61</v>
      </c>
      <c r="B71" s="70">
        <f>[4]Sheet1!E2291</f>
        <v>171516101075</v>
      </c>
      <c r="C71" s="38">
        <v>15</v>
      </c>
      <c r="E71" s="38">
        <v>35</v>
      </c>
    </row>
    <row r="72" spans="1:23">
      <c r="A72" s="15">
        <v>62</v>
      </c>
      <c r="B72" s="70">
        <f>[4]Sheet1!E2292</f>
        <v>171516101076</v>
      </c>
      <c r="C72" s="38">
        <v>15</v>
      </c>
      <c r="E72" s="38">
        <v>24</v>
      </c>
    </row>
    <row r="73" spans="1:23">
      <c r="A73" s="15">
        <v>63</v>
      </c>
      <c r="B73" s="70">
        <f>[4]Sheet1!E2293</f>
        <v>171516101077</v>
      </c>
      <c r="C73" s="38">
        <v>17</v>
      </c>
      <c r="E73" s="38">
        <v>25</v>
      </c>
    </row>
    <row r="74" spans="1:23">
      <c r="A74" s="15">
        <v>64</v>
      </c>
      <c r="B74" s="70">
        <f>[4]Sheet1!E2294</f>
        <v>171516101078</v>
      </c>
      <c r="C74" s="38">
        <v>16</v>
      </c>
      <c r="E74" s="38">
        <v>2</v>
      </c>
    </row>
    <row r="75" spans="1:23">
      <c r="A75" s="15">
        <v>65</v>
      </c>
      <c r="B75" s="70">
        <f>[4]Sheet1!E2295</f>
        <v>171516101079</v>
      </c>
      <c r="C75" s="38">
        <v>16</v>
      </c>
      <c r="E75" s="38">
        <v>16</v>
      </c>
    </row>
    <row r="76" spans="1:23">
      <c r="A76" s="15">
        <v>66</v>
      </c>
      <c r="B76" s="70">
        <f>[4]Sheet1!E2296</f>
        <v>171516101080</v>
      </c>
      <c r="C76" s="38">
        <v>15</v>
      </c>
      <c r="E76" s="38">
        <v>22</v>
      </c>
    </row>
  </sheetData>
  <mergeCells count="7">
    <mergeCell ref="O3:W7"/>
    <mergeCell ref="A4:E4"/>
    <mergeCell ref="I21:J21"/>
    <mergeCell ref="A1:E1"/>
    <mergeCell ref="G1:M1"/>
    <mergeCell ref="A2:E2"/>
    <mergeCell ref="A3:E3"/>
  </mergeCells>
  <conditionalFormatting sqref="C11:C74">
    <cfRule type="cellIs" dxfId="74" priority="2" operator="equal">
      <formula>0</formula>
    </cfRule>
  </conditionalFormatting>
  <conditionalFormatting sqref="C11:C76">
    <cfRule type="cellIs" dxfId="73" priority="1" operator="equal">
      <formula>0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7"/>
  <sheetViews>
    <sheetView topLeftCell="E7" workbookViewId="0">
      <selection activeCell="H17" sqref="H17:V17"/>
    </sheetView>
  </sheetViews>
  <sheetFormatPr defaultRowHeight="14.5"/>
  <sheetData>
    <row r="1" spans="1:23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89" t="s">
        <v>1</v>
      </c>
      <c r="B2" s="89"/>
      <c r="C2" s="89"/>
      <c r="D2" s="89"/>
      <c r="E2" s="89"/>
      <c r="F2" s="3"/>
      <c r="G2" s="4" t="s">
        <v>2</v>
      </c>
      <c r="H2" s="5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2.5">
      <c r="A3" s="89" t="s">
        <v>176</v>
      </c>
      <c r="B3" s="89"/>
      <c r="C3" s="89"/>
      <c r="D3" s="89"/>
      <c r="E3" s="89"/>
      <c r="F3" s="3"/>
      <c r="G3" s="4" t="s">
        <v>4</v>
      </c>
      <c r="H3" s="5"/>
      <c r="I3" s="7" t="s">
        <v>5</v>
      </c>
      <c r="J3" s="2"/>
      <c r="K3" s="8" t="s">
        <v>6</v>
      </c>
      <c r="L3" s="8" t="s">
        <v>7</v>
      </c>
      <c r="M3" s="2"/>
      <c r="N3" s="8" t="s">
        <v>8</v>
      </c>
      <c r="O3" s="88" t="s">
        <v>9</v>
      </c>
      <c r="P3" s="88"/>
      <c r="Q3" s="88"/>
      <c r="R3" s="88"/>
      <c r="S3" s="88"/>
      <c r="T3" s="88"/>
      <c r="U3" s="88"/>
      <c r="V3" s="88"/>
      <c r="W3" s="88"/>
    </row>
    <row r="4" spans="1:23" ht="21">
      <c r="A4" s="89" t="s">
        <v>175</v>
      </c>
      <c r="B4" s="89"/>
      <c r="C4" s="89"/>
      <c r="D4" s="89"/>
      <c r="E4" s="89"/>
      <c r="F4" s="3"/>
      <c r="G4" s="4" t="s">
        <v>11</v>
      </c>
      <c r="H4" s="5"/>
      <c r="I4" s="6"/>
      <c r="J4" s="2"/>
      <c r="K4" s="9" t="s">
        <v>12</v>
      </c>
      <c r="L4" s="9">
        <v>3</v>
      </c>
      <c r="M4" s="2"/>
      <c r="N4" s="10">
        <v>3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21">
      <c r="A5" s="11" t="s">
        <v>13</v>
      </c>
      <c r="B5" s="11"/>
      <c r="C5" s="11"/>
      <c r="D5" s="11"/>
      <c r="E5" s="11"/>
      <c r="F5" s="3"/>
      <c r="G5" s="4" t="s">
        <v>14</v>
      </c>
      <c r="H5" s="41">
        <f>(52/66)*100</f>
        <v>78.787878787878782</v>
      </c>
      <c r="I5" s="6"/>
      <c r="J5" s="2"/>
      <c r="K5" s="13" t="s">
        <v>15</v>
      </c>
      <c r="L5" s="13">
        <v>2</v>
      </c>
      <c r="M5" s="2"/>
      <c r="N5" s="14">
        <v>2</v>
      </c>
      <c r="O5" s="88"/>
      <c r="P5" s="88"/>
      <c r="Q5" s="88"/>
      <c r="R5" s="88"/>
      <c r="S5" s="88"/>
      <c r="T5" s="88"/>
      <c r="U5" s="88"/>
      <c r="V5" s="88"/>
      <c r="W5" s="88"/>
    </row>
    <row r="6" spans="1:23" ht="21">
      <c r="A6" s="15"/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42">
        <f>(60/66)*100</f>
        <v>90.909090909090907</v>
      </c>
      <c r="I6" s="6"/>
      <c r="J6" s="2"/>
      <c r="K6" s="19" t="s">
        <v>20</v>
      </c>
      <c r="L6" s="19">
        <v>1</v>
      </c>
      <c r="M6" s="2"/>
      <c r="N6" s="20">
        <v>1</v>
      </c>
      <c r="O6" s="88"/>
      <c r="P6" s="88"/>
      <c r="Q6" s="88"/>
      <c r="R6" s="88"/>
      <c r="S6" s="88"/>
      <c r="T6" s="88"/>
      <c r="U6" s="88"/>
      <c r="V6" s="88"/>
      <c r="W6" s="88"/>
    </row>
    <row r="7" spans="1:23" ht="58">
      <c r="A7" s="15"/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84.848484848484844</v>
      </c>
      <c r="I7" s="26">
        <v>0.6</v>
      </c>
      <c r="J7" s="2"/>
      <c r="K7" s="27" t="s">
        <v>24</v>
      </c>
      <c r="L7" s="27">
        <v>0</v>
      </c>
      <c r="M7" s="2"/>
      <c r="N7" s="28"/>
      <c r="O7" s="88"/>
      <c r="P7" s="88"/>
      <c r="Q7" s="88"/>
      <c r="R7" s="88"/>
      <c r="S7" s="88"/>
      <c r="T7" s="88"/>
      <c r="U7" s="88"/>
      <c r="V7" s="88"/>
      <c r="W7" s="88"/>
    </row>
    <row r="8" spans="1:23">
      <c r="A8" s="15"/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57</v>
      </c>
      <c r="I8" s="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>
      <c r="A9" s="15"/>
      <c r="B9" s="21" t="s">
        <v>30</v>
      </c>
      <c r="C9" s="23" t="s">
        <v>140</v>
      </c>
      <c r="D9" s="23"/>
      <c r="E9" s="23" t="s">
        <v>140</v>
      </c>
      <c r="F9" s="29"/>
      <c r="G9" s="15"/>
      <c r="H9" s="30"/>
      <c r="I9" s="3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5">
      <c r="A10" s="15"/>
      <c r="B10" s="21" t="s">
        <v>32</v>
      </c>
      <c r="C10" s="23">
        <v>25</v>
      </c>
      <c r="D10" s="31">
        <f>(0.55*25)</f>
        <v>13.750000000000002</v>
      </c>
      <c r="E10" s="32">
        <v>75</v>
      </c>
      <c r="F10" s="33">
        <f>0.55*75</f>
        <v>41.25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  <c r="U10" s="36" t="s">
        <v>46</v>
      </c>
      <c r="V10" s="36" t="s">
        <v>47</v>
      </c>
      <c r="W10" s="2"/>
    </row>
    <row r="11" spans="1:23" ht="15.5">
      <c r="A11" s="15">
        <v>1</v>
      </c>
      <c r="B11" s="70">
        <f>[4]Sheet1!E2231</f>
        <v>171516100002</v>
      </c>
      <c r="C11" s="77">
        <v>15</v>
      </c>
      <c r="D11" s="38">
        <f>COUNTIF(C11:C82,"&gt;="&amp;D10)</f>
        <v>52</v>
      </c>
      <c r="E11" s="38">
        <v>34</v>
      </c>
      <c r="F11" s="39">
        <f>COUNTIF(E11:E82,"&gt;="&amp;F10)</f>
        <v>60</v>
      </c>
      <c r="G11" s="40" t="s">
        <v>48</v>
      </c>
      <c r="H11" s="4">
        <v>2</v>
      </c>
      <c r="I11" s="4">
        <v>1</v>
      </c>
      <c r="J11" s="4">
        <v>2</v>
      </c>
      <c r="K11" s="6"/>
      <c r="L11" s="4">
        <v>2</v>
      </c>
      <c r="M11" s="4">
        <v>1</v>
      </c>
      <c r="N11" s="78"/>
      <c r="O11" s="78"/>
      <c r="P11" s="78"/>
      <c r="Q11" s="4">
        <v>2</v>
      </c>
      <c r="R11" s="6"/>
      <c r="S11" s="6"/>
      <c r="T11" s="4">
        <v>2</v>
      </c>
      <c r="U11" s="6"/>
      <c r="V11" s="4">
        <v>2</v>
      </c>
      <c r="W11" s="2"/>
    </row>
    <row r="12" spans="1:23" ht="15.5">
      <c r="A12" s="15">
        <v>2</v>
      </c>
      <c r="B12" s="70">
        <f>[4]Sheet1!E2232</f>
        <v>171516100003</v>
      </c>
      <c r="C12" s="77">
        <v>21.5</v>
      </c>
      <c r="D12" s="41">
        <f>(52/66)*100</f>
        <v>78.787878787878782</v>
      </c>
      <c r="E12" s="71">
        <v>50</v>
      </c>
      <c r="F12" s="42">
        <f>(60/66)*100</f>
        <v>90.909090909090907</v>
      </c>
      <c r="G12" s="40" t="s">
        <v>49</v>
      </c>
      <c r="H12" s="43">
        <v>1</v>
      </c>
      <c r="I12" s="43">
        <v>2</v>
      </c>
      <c r="J12" s="43">
        <v>1</v>
      </c>
      <c r="K12" s="6"/>
      <c r="L12" s="43">
        <v>1</v>
      </c>
      <c r="M12" s="43">
        <v>1</v>
      </c>
      <c r="N12" s="78"/>
      <c r="O12" s="78"/>
      <c r="P12" s="78"/>
      <c r="Q12" s="43">
        <v>1</v>
      </c>
      <c r="R12" s="6"/>
      <c r="S12" s="6"/>
      <c r="T12" s="43">
        <v>1</v>
      </c>
      <c r="U12" s="6"/>
      <c r="V12" s="43">
        <v>1</v>
      </c>
      <c r="W12" s="2"/>
    </row>
    <row r="13" spans="1:23" ht="15.5">
      <c r="A13" s="15">
        <v>3</v>
      </c>
      <c r="B13" s="70">
        <f>[4]Sheet1!E2233</f>
        <v>171516100005</v>
      </c>
      <c r="C13" s="77">
        <v>19.5</v>
      </c>
      <c r="D13" s="38"/>
      <c r="E13" s="71">
        <v>53</v>
      </c>
      <c r="F13" s="44"/>
      <c r="G13" s="40" t="s">
        <v>50</v>
      </c>
      <c r="H13" s="43">
        <v>1</v>
      </c>
      <c r="I13" s="43">
        <v>1</v>
      </c>
      <c r="J13" s="43">
        <v>1</v>
      </c>
      <c r="K13" s="6"/>
      <c r="L13" s="43">
        <v>2</v>
      </c>
      <c r="M13" s="43">
        <v>1</v>
      </c>
      <c r="N13" s="78"/>
      <c r="O13" s="78"/>
      <c r="P13" s="78"/>
      <c r="Q13" s="43">
        <v>1</v>
      </c>
      <c r="R13" s="6"/>
      <c r="S13" s="6"/>
      <c r="T13" s="43">
        <v>1</v>
      </c>
      <c r="U13" s="6"/>
      <c r="V13" s="43">
        <v>1</v>
      </c>
      <c r="W13" s="2"/>
    </row>
    <row r="14" spans="1:23" ht="15.5">
      <c r="A14" s="15">
        <v>4</v>
      </c>
      <c r="B14" s="70">
        <f>[4]Sheet1!E2234</f>
        <v>171516100006</v>
      </c>
      <c r="C14" s="77">
        <v>14</v>
      </c>
      <c r="D14" s="38"/>
      <c r="E14" s="71">
        <v>55</v>
      </c>
      <c r="F14" s="44"/>
      <c r="G14" s="40" t="s">
        <v>51</v>
      </c>
      <c r="H14" s="43">
        <v>1</v>
      </c>
      <c r="I14" s="43">
        <v>1</v>
      </c>
      <c r="J14" s="43">
        <v>2</v>
      </c>
      <c r="K14" s="6"/>
      <c r="L14" s="43">
        <v>1</v>
      </c>
      <c r="M14" s="43">
        <v>2</v>
      </c>
      <c r="N14" s="78"/>
      <c r="O14" s="78"/>
      <c r="P14" s="78"/>
      <c r="Q14" s="43">
        <v>2</v>
      </c>
      <c r="R14" s="6"/>
      <c r="S14" s="6"/>
      <c r="T14" s="43">
        <v>1</v>
      </c>
      <c r="U14" s="6"/>
      <c r="V14" s="43">
        <v>1</v>
      </c>
      <c r="W14" s="2"/>
    </row>
    <row r="15" spans="1:23" ht="15.5">
      <c r="A15" s="15">
        <v>5</v>
      </c>
      <c r="B15" s="70">
        <f>[4]Sheet1!E2235</f>
        <v>171516100007</v>
      </c>
      <c r="C15" s="77">
        <v>22.5</v>
      </c>
      <c r="D15" s="38"/>
      <c r="E15" s="71">
        <v>51</v>
      </c>
      <c r="F15" s="44"/>
      <c r="G15" s="40" t="s">
        <v>52</v>
      </c>
      <c r="H15" s="43">
        <v>2</v>
      </c>
      <c r="I15" s="43">
        <v>2</v>
      </c>
      <c r="J15" s="43">
        <v>2</v>
      </c>
      <c r="K15" s="6"/>
      <c r="L15" s="43">
        <v>2</v>
      </c>
      <c r="M15" s="43">
        <v>2</v>
      </c>
      <c r="N15" s="78"/>
      <c r="O15" s="78"/>
      <c r="P15" s="78"/>
      <c r="Q15" s="43">
        <v>1</v>
      </c>
      <c r="R15" s="6"/>
      <c r="S15" s="6"/>
      <c r="T15" s="43">
        <v>2</v>
      </c>
      <c r="U15" s="6"/>
      <c r="V15" s="43">
        <v>2</v>
      </c>
      <c r="W15" s="2"/>
    </row>
    <row r="16" spans="1:23" ht="15.5">
      <c r="A16" s="15">
        <v>6</v>
      </c>
      <c r="B16" s="70">
        <f>[4]Sheet1!E2236</f>
        <v>171516100008</v>
      </c>
      <c r="C16" s="77">
        <v>14</v>
      </c>
      <c r="D16" s="38"/>
      <c r="E16" s="71">
        <v>52</v>
      </c>
      <c r="F16" s="44"/>
      <c r="G16" s="45" t="s">
        <v>53</v>
      </c>
      <c r="H16" s="46">
        <f>AVERAGE(H11:H15)</f>
        <v>1.4</v>
      </c>
      <c r="I16" s="46">
        <f t="shared" ref="I16:V16" si="0">AVERAGE(I11:I15)</f>
        <v>1.4</v>
      </c>
      <c r="J16" s="46">
        <f t="shared" si="0"/>
        <v>1.6</v>
      </c>
      <c r="K16" s="46"/>
      <c r="L16" s="46">
        <f t="shared" si="0"/>
        <v>1.6</v>
      </c>
      <c r="M16" s="46">
        <f t="shared" si="0"/>
        <v>1.4</v>
      </c>
      <c r="N16" s="46"/>
      <c r="O16" s="46"/>
      <c r="P16" s="46"/>
      <c r="Q16" s="46">
        <f t="shared" si="0"/>
        <v>1.4</v>
      </c>
      <c r="R16" s="46"/>
      <c r="S16" s="46"/>
      <c r="T16" s="46">
        <f t="shared" si="0"/>
        <v>1.4</v>
      </c>
      <c r="U16" s="46"/>
      <c r="V16" s="46">
        <f t="shared" si="0"/>
        <v>1.4</v>
      </c>
      <c r="W16" s="2"/>
    </row>
    <row r="17" spans="1:23" ht="15.5">
      <c r="A17" s="15">
        <v>7</v>
      </c>
      <c r="B17" s="70">
        <f>[4]Sheet1!E2237</f>
        <v>171516100009</v>
      </c>
      <c r="C17" s="77">
        <v>16.5</v>
      </c>
      <c r="D17" s="38"/>
      <c r="E17" s="71">
        <v>51</v>
      </c>
      <c r="F17" s="38"/>
      <c r="G17" s="47" t="s">
        <v>54</v>
      </c>
      <c r="H17" s="48">
        <f>(84.85*H16)/100</f>
        <v>1.1878999999999997</v>
      </c>
      <c r="I17" s="48">
        <f t="shared" ref="I17:V17" si="1">(84.85*I16)/100</f>
        <v>1.1878999999999997</v>
      </c>
      <c r="J17" s="48">
        <f t="shared" si="1"/>
        <v>1.3575999999999999</v>
      </c>
      <c r="K17" s="48"/>
      <c r="L17" s="48">
        <f t="shared" si="1"/>
        <v>1.3575999999999999</v>
      </c>
      <c r="M17" s="48">
        <f t="shared" si="1"/>
        <v>1.1878999999999997</v>
      </c>
      <c r="N17" s="48"/>
      <c r="O17" s="48"/>
      <c r="P17" s="48"/>
      <c r="Q17" s="48">
        <f t="shared" si="1"/>
        <v>1.1878999999999997</v>
      </c>
      <c r="R17" s="48"/>
      <c r="S17" s="48"/>
      <c r="T17" s="48">
        <f t="shared" si="1"/>
        <v>1.1878999999999997</v>
      </c>
      <c r="U17" s="48"/>
      <c r="V17" s="48">
        <f t="shared" si="1"/>
        <v>1.1878999999999997</v>
      </c>
      <c r="W17" s="2"/>
    </row>
    <row r="18" spans="1:23">
      <c r="A18" s="15">
        <v>8</v>
      </c>
      <c r="B18" s="70">
        <f>[4]Sheet1!E2238</f>
        <v>171516100010</v>
      </c>
      <c r="C18" s="77">
        <v>13.5</v>
      </c>
      <c r="D18" s="38"/>
      <c r="E18" s="71">
        <v>48</v>
      </c>
      <c r="F18" s="49"/>
      <c r="G18" s="15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>
      <c r="A19" s="15">
        <v>9</v>
      </c>
      <c r="B19" s="70">
        <f>[4]Sheet1!E2239</f>
        <v>171516100011</v>
      </c>
      <c r="C19" s="77">
        <v>13</v>
      </c>
      <c r="D19" s="38"/>
      <c r="E19" s="71">
        <v>51</v>
      </c>
      <c r="F19" s="49"/>
      <c r="G19" s="15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>
      <c r="A20" s="15">
        <v>10</v>
      </c>
      <c r="B20" s="70">
        <f>[4]Sheet1!E2240</f>
        <v>171516100012</v>
      </c>
      <c r="C20" s="77">
        <v>20</v>
      </c>
      <c r="D20" s="38"/>
      <c r="E20" s="71">
        <v>62</v>
      </c>
      <c r="F20" s="49"/>
      <c r="G20" s="15"/>
      <c r="H20" s="2"/>
      <c r="I20" s="2"/>
      <c r="J20" s="30"/>
      <c r="K20" s="3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>
      <c r="A21" s="15">
        <v>11</v>
      </c>
      <c r="B21" s="70">
        <f>[4]Sheet1!E2241</f>
        <v>171516100013</v>
      </c>
      <c r="C21" s="77">
        <v>22.5</v>
      </c>
      <c r="D21" s="38"/>
      <c r="E21" s="71">
        <v>55</v>
      </c>
      <c r="F21" s="49"/>
      <c r="G21" s="15"/>
      <c r="H21" s="51"/>
      <c r="I21" s="90"/>
      <c r="J21" s="90"/>
      <c r="K21" s="2"/>
      <c r="L21" s="2"/>
      <c r="M21" s="30"/>
      <c r="N21" s="30"/>
      <c r="O21" s="30"/>
      <c r="P21" s="30"/>
      <c r="Q21" s="30"/>
      <c r="R21" s="2"/>
      <c r="S21" s="2"/>
      <c r="T21" s="2"/>
      <c r="U21" s="2"/>
      <c r="V21" s="2"/>
      <c r="W21" s="2"/>
    </row>
    <row r="22" spans="1:23">
      <c r="A22" s="15">
        <v>12</v>
      </c>
      <c r="B22" s="70">
        <f>[4]Sheet1!E2242</f>
        <v>171516100014</v>
      </c>
      <c r="C22" s="77">
        <v>12.5</v>
      </c>
      <c r="D22" s="38"/>
      <c r="E22" s="71">
        <v>62</v>
      </c>
      <c r="F22" s="49"/>
      <c r="G22" s="15"/>
      <c r="H22" s="52"/>
      <c r="I22" s="53"/>
      <c r="J22" s="53"/>
      <c r="K22" s="2"/>
      <c r="L22" s="2"/>
      <c r="M22" s="30"/>
      <c r="N22" s="30"/>
      <c r="O22" s="30"/>
      <c r="P22" s="30"/>
      <c r="Q22" s="30"/>
      <c r="R22" s="2"/>
      <c r="S22" s="2"/>
      <c r="T22" s="2"/>
      <c r="U22" s="2"/>
      <c r="V22" s="2"/>
      <c r="W22" s="2"/>
    </row>
    <row r="23" spans="1:23">
      <c r="A23" s="15">
        <v>13</v>
      </c>
      <c r="B23" s="70">
        <f>[4]Sheet1!E2243</f>
        <v>171516100017</v>
      </c>
      <c r="C23" s="77">
        <v>14.5</v>
      </c>
      <c r="D23" s="38"/>
      <c r="E23" s="71">
        <v>52</v>
      </c>
      <c r="F23" s="49"/>
      <c r="G23" s="15"/>
      <c r="H23" s="15"/>
      <c r="I23" s="2"/>
      <c r="J23" s="2"/>
      <c r="K23" s="2"/>
      <c r="L23" s="2"/>
      <c r="M23" s="2"/>
      <c r="N23" s="30"/>
      <c r="O23" s="30"/>
      <c r="P23" s="30"/>
      <c r="Q23" s="30"/>
      <c r="R23" s="30"/>
      <c r="S23" s="2"/>
      <c r="T23" s="2"/>
      <c r="U23" s="2"/>
      <c r="V23" s="2"/>
      <c r="W23" s="2"/>
    </row>
    <row r="24" spans="1:23">
      <c r="A24" s="15">
        <v>14</v>
      </c>
      <c r="B24" s="70">
        <f>[4]Sheet1!E2244</f>
        <v>171516100018</v>
      </c>
      <c r="C24" s="77">
        <v>12.5</v>
      </c>
      <c r="D24" s="38"/>
      <c r="E24" s="71">
        <v>60</v>
      </c>
      <c r="F24" s="49"/>
      <c r="G24" s="15"/>
      <c r="H24" s="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2"/>
    </row>
    <row r="25" spans="1:23" ht="15.5">
      <c r="A25" s="15">
        <v>15</v>
      </c>
      <c r="B25" s="70">
        <f>[4]Sheet1!E2245</f>
        <v>171516100019</v>
      </c>
      <c r="C25" s="77">
        <v>16.5</v>
      </c>
      <c r="D25" s="54"/>
      <c r="E25" s="71">
        <v>52</v>
      </c>
      <c r="F25" s="55"/>
      <c r="G25" s="56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2"/>
    </row>
    <row r="26" spans="1:23" ht="15.5">
      <c r="A26" s="15">
        <v>16</v>
      </c>
      <c r="B26" s="70">
        <f>[4]Sheet1!E2246</f>
        <v>171516100021</v>
      </c>
      <c r="C26" s="77">
        <v>20</v>
      </c>
      <c r="D26" s="38"/>
      <c r="E26" s="71">
        <v>48</v>
      </c>
      <c r="F26" s="49"/>
      <c r="G26" s="56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2"/>
    </row>
    <row r="27" spans="1:23" ht="15.5">
      <c r="A27" s="15">
        <v>17</v>
      </c>
      <c r="B27" s="70">
        <f>[4]Sheet1!E2247</f>
        <v>171516100022</v>
      </c>
      <c r="C27" s="77">
        <v>22.5</v>
      </c>
      <c r="D27" s="38"/>
      <c r="E27" s="71">
        <v>55</v>
      </c>
      <c r="F27" s="49"/>
      <c r="G27" s="56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2"/>
    </row>
    <row r="28" spans="1:23" ht="15.5">
      <c r="A28" s="15">
        <v>18</v>
      </c>
      <c r="B28" s="70">
        <f>[4]Sheet1!E2248</f>
        <v>171516100023</v>
      </c>
      <c r="C28" s="77">
        <v>15</v>
      </c>
      <c r="D28" s="38"/>
      <c r="E28" s="71">
        <v>62</v>
      </c>
      <c r="F28" s="49"/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2"/>
    </row>
    <row r="29" spans="1:23" ht="15.5">
      <c r="A29" s="15">
        <v>19</v>
      </c>
      <c r="B29" s="70">
        <f>[4]Sheet1!E2249</f>
        <v>171516100024</v>
      </c>
      <c r="C29" s="77">
        <v>13.5</v>
      </c>
      <c r="D29" s="38"/>
      <c r="E29" s="71">
        <v>50</v>
      </c>
      <c r="F29" s="49"/>
      <c r="G29" s="56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2"/>
    </row>
    <row r="30" spans="1:23" ht="15.5">
      <c r="A30" s="15">
        <v>20</v>
      </c>
      <c r="B30" s="70">
        <f>[4]Sheet1!E2250</f>
        <v>171516100026</v>
      </c>
      <c r="C30" s="77">
        <v>23.5</v>
      </c>
      <c r="D30" s="38"/>
      <c r="E30" s="71">
        <v>51</v>
      </c>
      <c r="F30" s="49"/>
      <c r="G30" s="56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2"/>
    </row>
    <row r="31" spans="1:23" ht="15.5">
      <c r="A31" s="15">
        <v>21</v>
      </c>
      <c r="B31" s="70">
        <f>[4]Sheet1!E2251</f>
        <v>171516100030</v>
      </c>
      <c r="C31" s="77">
        <v>22.5</v>
      </c>
      <c r="D31" s="38"/>
      <c r="E31" s="71">
        <v>61</v>
      </c>
      <c r="F31" s="49"/>
      <c r="G31" s="56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2"/>
    </row>
    <row r="32" spans="1:23" ht="15.5">
      <c r="A32" s="15">
        <v>22</v>
      </c>
      <c r="B32" s="70">
        <f>[4]Sheet1!E2252</f>
        <v>171516100031</v>
      </c>
      <c r="C32" s="77">
        <v>12.5</v>
      </c>
      <c r="D32" s="38"/>
      <c r="E32" s="71">
        <v>52</v>
      </c>
      <c r="F32" s="49"/>
      <c r="G32" s="56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2"/>
    </row>
    <row r="33" spans="1:23" ht="15.5">
      <c r="A33" s="15">
        <v>23</v>
      </c>
      <c r="B33" s="70">
        <f>[4]Sheet1!E2253</f>
        <v>171516100032</v>
      </c>
      <c r="C33" s="77">
        <v>13.5</v>
      </c>
      <c r="D33" s="38"/>
      <c r="E33" s="71">
        <v>52</v>
      </c>
      <c r="F33" s="49"/>
      <c r="G33" s="5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2"/>
    </row>
    <row r="34" spans="1:23" ht="15.5">
      <c r="A34" s="15">
        <v>24</v>
      </c>
      <c r="B34" s="70">
        <f>[4]Sheet1!E2254</f>
        <v>171516100033</v>
      </c>
      <c r="C34" s="77">
        <v>23.5</v>
      </c>
      <c r="D34" s="38"/>
      <c r="E34" s="71">
        <v>51</v>
      </c>
      <c r="F34" s="49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>
      <c r="A35" s="15">
        <v>25</v>
      </c>
      <c r="B35" s="70">
        <f>[4]Sheet1!E2255</f>
        <v>171516100034</v>
      </c>
      <c r="C35" s="77">
        <v>23</v>
      </c>
      <c r="D35" s="38"/>
      <c r="E35" s="71">
        <v>71</v>
      </c>
      <c r="F35" s="49"/>
      <c r="G35" s="50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2"/>
    </row>
    <row r="36" spans="1:23">
      <c r="A36" s="15">
        <v>26</v>
      </c>
      <c r="B36" s="70">
        <f>[4]Sheet1!E2256</f>
        <v>171516100035</v>
      </c>
      <c r="C36" s="77">
        <v>13</v>
      </c>
      <c r="D36" s="38"/>
      <c r="E36" s="71">
        <v>42</v>
      </c>
      <c r="F36" s="49"/>
      <c r="G36" s="15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>
      <c r="A37" s="15">
        <v>27</v>
      </c>
      <c r="B37" s="70">
        <f>[4]Sheet1!E2257</f>
        <v>171516100037</v>
      </c>
      <c r="C37" s="77">
        <v>15.5</v>
      </c>
      <c r="D37" s="38"/>
      <c r="E37" s="71">
        <v>42</v>
      </c>
      <c r="F37" s="49"/>
      <c r="G37" s="15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5">
      <c r="A38" s="15">
        <v>28</v>
      </c>
      <c r="B38" s="70">
        <f>[4]Sheet1!E2258</f>
        <v>171516100038</v>
      </c>
      <c r="C38" s="77">
        <v>23.5</v>
      </c>
      <c r="D38" s="38"/>
      <c r="E38" s="71">
        <v>49</v>
      </c>
      <c r="F38" s="49"/>
      <c r="G38" s="5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2"/>
    </row>
    <row r="39" spans="1:23" ht="15.5">
      <c r="A39" s="15">
        <v>29</v>
      </c>
      <c r="B39" s="70">
        <f>[4]Sheet1!E2259</f>
        <v>171516100039</v>
      </c>
      <c r="C39" s="77">
        <v>13.5</v>
      </c>
      <c r="D39" s="38"/>
      <c r="E39" s="71">
        <v>51</v>
      </c>
      <c r="F39" s="49"/>
      <c r="G39" s="56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2"/>
    </row>
    <row r="40" spans="1:23" ht="15.5">
      <c r="A40" s="15">
        <v>30</v>
      </c>
      <c r="B40" s="70">
        <f>[4]Sheet1!E2260</f>
        <v>171516100040</v>
      </c>
      <c r="C40" s="77">
        <v>14</v>
      </c>
      <c r="D40" s="38"/>
      <c r="E40" s="71">
        <v>41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2"/>
    </row>
    <row r="41" spans="1:23" ht="15.5">
      <c r="A41" s="15">
        <v>31</v>
      </c>
      <c r="B41" s="70">
        <f>[4]Sheet1!E2261</f>
        <v>171516100041</v>
      </c>
      <c r="C41" s="77">
        <v>13</v>
      </c>
      <c r="D41" s="38"/>
      <c r="E41" s="71">
        <v>41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2"/>
    </row>
    <row r="42" spans="1:23" ht="15.5">
      <c r="A42" s="15">
        <v>32</v>
      </c>
      <c r="B42" s="70">
        <f>[4]Sheet1!E2262</f>
        <v>171516100042</v>
      </c>
      <c r="C42" s="77">
        <v>12.5</v>
      </c>
      <c r="D42" s="38"/>
      <c r="E42" s="71">
        <v>42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2"/>
    </row>
    <row r="43" spans="1:23" ht="15.5">
      <c r="A43" s="15">
        <v>33</v>
      </c>
      <c r="B43" s="70">
        <f>[4]Sheet1!E2263</f>
        <v>171516100043</v>
      </c>
      <c r="C43" s="77">
        <v>21.5</v>
      </c>
      <c r="D43" s="38"/>
      <c r="E43" s="71">
        <v>52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2"/>
    </row>
    <row r="44" spans="1:23" ht="15.5">
      <c r="A44" s="15">
        <v>34</v>
      </c>
      <c r="B44" s="70">
        <f>[4]Sheet1!E2264</f>
        <v>171516100044</v>
      </c>
      <c r="C44" s="77">
        <v>16.5</v>
      </c>
      <c r="D44" s="38"/>
      <c r="E44" s="71">
        <v>53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2"/>
    </row>
    <row r="45" spans="1:23" ht="15.5">
      <c r="A45" s="15">
        <v>35</v>
      </c>
      <c r="B45" s="70">
        <f>[4]Sheet1!E2265</f>
        <v>171516100045</v>
      </c>
      <c r="C45" s="77">
        <v>18.5</v>
      </c>
      <c r="D45" s="38"/>
      <c r="E45" s="71">
        <v>51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2"/>
    </row>
    <row r="46" spans="1:23" ht="15.5">
      <c r="A46" s="15">
        <v>36</v>
      </c>
      <c r="B46" s="70">
        <f>[4]Sheet1!E2266</f>
        <v>171516100048</v>
      </c>
      <c r="C46" s="77">
        <v>22.5</v>
      </c>
      <c r="D46" s="38"/>
      <c r="E46" s="71">
        <v>56</v>
      </c>
      <c r="F46" s="49"/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2"/>
    </row>
    <row r="47" spans="1:23" ht="15.5">
      <c r="A47" s="15">
        <v>37</v>
      </c>
      <c r="B47" s="70">
        <f>[4]Sheet1!E2267</f>
        <v>171516100049</v>
      </c>
      <c r="C47" s="77">
        <v>18.5</v>
      </c>
      <c r="D47" s="38"/>
      <c r="E47" s="71">
        <v>62</v>
      </c>
      <c r="F47" s="49"/>
      <c r="G47" s="5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2"/>
    </row>
    <row r="48" spans="1:23" ht="15.5">
      <c r="A48" s="15">
        <v>38</v>
      </c>
      <c r="B48" s="70">
        <f>[4]Sheet1!E2268</f>
        <v>171516100050</v>
      </c>
      <c r="C48" s="77">
        <v>23</v>
      </c>
      <c r="D48" s="38"/>
      <c r="E48" s="71">
        <v>46</v>
      </c>
      <c r="F48" s="49"/>
      <c r="G48" s="5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2"/>
    </row>
    <row r="49" spans="1:23">
      <c r="A49" s="15">
        <v>39</v>
      </c>
      <c r="B49" s="70">
        <f>[4]Sheet1!E2269</f>
        <v>171516100051</v>
      </c>
      <c r="C49" s="77">
        <v>21</v>
      </c>
      <c r="D49" s="38"/>
      <c r="E49" s="71">
        <v>62</v>
      </c>
      <c r="F49" s="49"/>
      <c r="G49" s="50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2"/>
    </row>
    <row r="50" spans="1:23">
      <c r="A50" s="15">
        <v>40</v>
      </c>
      <c r="B50" s="70">
        <f>[4]Sheet1!E2270</f>
        <v>171516100052</v>
      </c>
      <c r="C50" s="77">
        <v>12.5</v>
      </c>
      <c r="D50" s="38"/>
      <c r="E50" s="71">
        <v>44</v>
      </c>
      <c r="F50" s="49"/>
      <c r="G50" s="15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>
      <c r="A51" s="15">
        <v>41</v>
      </c>
      <c r="B51" s="70">
        <f>[4]Sheet1!E2271</f>
        <v>171516100053</v>
      </c>
      <c r="C51" s="77">
        <v>16</v>
      </c>
      <c r="D51" s="38"/>
      <c r="E51" s="71">
        <v>42</v>
      </c>
      <c r="F51" s="49"/>
      <c r="G51" s="15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5">
      <c r="A52" s="15">
        <v>42</v>
      </c>
      <c r="B52" s="70">
        <f>[4]Sheet1!E2272</f>
        <v>171516100054</v>
      </c>
      <c r="C52" s="77">
        <v>14.5</v>
      </c>
      <c r="D52" s="54"/>
      <c r="E52" s="71">
        <v>52</v>
      </c>
      <c r="F52" s="55"/>
      <c r="G52" s="5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2"/>
    </row>
    <row r="53" spans="1:23" ht="15.5">
      <c r="A53" s="15">
        <v>43</v>
      </c>
      <c r="B53" s="70">
        <f>[4]Sheet1!E2273</f>
        <v>171516100055</v>
      </c>
      <c r="C53" s="77">
        <v>21.5</v>
      </c>
      <c r="D53" s="54"/>
      <c r="E53" s="71">
        <v>40</v>
      </c>
      <c r="F53" s="55"/>
      <c r="G53" s="5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2"/>
    </row>
    <row r="54" spans="1:23" ht="15.5">
      <c r="A54" s="15">
        <v>44</v>
      </c>
      <c r="B54" s="70">
        <f>[4]Sheet1!E2274</f>
        <v>171516100056</v>
      </c>
      <c r="C54" s="77">
        <v>19</v>
      </c>
      <c r="D54" s="38"/>
      <c r="E54" s="71">
        <v>53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2"/>
    </row>
    <row r="55" spans="1:23" ht="15.5">
      <c r="A55" s="15">
        <v>45</v>
      </c>
      <c r="B55" s="70">
        <f>[4]Sheet1!E2275</f>
        <v>171516100057</v>
      </c>
      <c r="C55" s="77">
        <v>12.5</v>
      </c>
      <c r="D55" s="38"/>
      <c r="E55" s="71">
        <v>46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2"/>
    </row>
    <row r="56" spans="1:23" ht="15.5">
      <c r="A56" s="15">
        <v>46</v>
      </c>
      <c r="B56" s="70">
        <f>[4]Sheet1!E2276</f>
        <v>171516100058</v>
      </c>
      <c r="C56" s="77">
        <v>22.5</v>
      </c>
      <c r="D56" s="38"/>
      <c r="E56" s="71">
        <v>42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2"/>
    </row>
    <row r="57" spans="1:23" ht="15.5">
      <c r="A57" s="15">
        <v>47</v>
      </c>
      <c r="B57" s="70">
        <f>[4]Sheet1!E2277</f>
        <v>171516100059</v>
      </c>
      <c r="C57" s="77">
        <v>21.5</v>
      </c>
      <c r="D57" s="38"/>
      <c r="E57" s="71">
        <v>52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2"/>
    </row>
    <row r="58" spans="1:23" ht="15.5">
      <c r="A58" s="15">
        <v>48</v>
      </c>
      <c r="B58" s="70">
        <f>[4]Sheet1!E2278</f>
        <v>171516100060</v>
      </c>
      <c r="C58" s="77">
        <v>18.5</v>
      </c>
      <c r="D58" s="38"/>
      <c r="E58" s="71">
        <v>63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2"/>
    </row>
    <row r="59" spans="1:23" ht="15.5">
      <c r="A59" s="15">
        <v>49</v>
      </c>
      <c r="B59" s="70">
        <f>[4]Sheet1!E2279</f>
        <v>171516100061</v>
      </c>
      <c r="C59" s="77">
        <v>21.5</v>
      </c>
      <c r="D59" s="38"/>
      <c r="E59" s="71">
        <v>56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2"/>
    </row>
    <row r="60" spans="1:23" ht="15.5">
      <c r="A60" s="15">
        <v>50</v>
      </c>
      <c r="B60" s="70">
        <f>[4]Sheet1!E2280</f>
        <v>171516100062</v>
      </c>
      <c r="C60" s="77">
        <v>12.5</v>
      </c>
      <c r="D60" s="38"/>
      <c r="E60" s="71">
        <v>63</v>
      </c>
      <c r="F60" s="49"/>
      <c r="G60" s="5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2"/>
    </row>
    <row r="61" spans="1:23" ht="15.5">
      <c r="A61" s="15">
        <v>51</v>
      </c>
      <c r="B61" s="70">
        <f>[4]Sheet1!E2281</f>
        <v>171516100064</v>
      </c>
      <c r="C61" s="77">
        <v>14</v>
      </c>
      <c r="D61" s="38"/>
      <c r="E61" s="71">
        <v>42</v>
      </c>
      <c r="F61" s="49"/>
      <c r="G61" s="56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2"/>
    </row>
    <row r="62" spans="1:23" ht="15.5">
      <c r="A62" s="15">
        <v>52</v>
      </c>
      <c r="B62" s="70">
        <f>[4]Sheet1!E2282</f>
        <v>171516100066</v>
      </c>
      <c r="C62" s="77">
        <v>21</v>
      </c>
      <c r="D62" s="38"/>
      <c r="E62" s="71">
        <v>41</v>
      </c>
      <c r="F62" s="49"/>
      <c r="G62" s="5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2"/>
    </row>
    <row r="63" spans="1:23">
      <c r="A63" s="15">
        <v>53</v>
      </c>
      <c r="B63" s="70">
        <f>[4]Sheet1!E2283</f>
        <v>171516100067</v>
      </c>
      <c r="C63" s="77">
        <v>23</v>
      </c>
      <c r="D63" s="38"/>
      <c r="E63" s="71">
        <v>54</v>
      </c>
      <c r="F63" s="49"/>
      <c r="G63" s="15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>
      <c r="A64" s="15">
        <v>54</v>
      </c>
      <c r="B64" s="70">
        <f>[4]Sheet1!E2284</f>
        <v>171516100068</v>
      </c>
      <c r="C64" s="77">
        <v>17.5</v>
      </c>
      <c r="D64" s="38"/>
      <c r="E64" s="71">
        <v>62</v>
      </c>
      <c r="F64" s="49"/>
      <c r="G64" s="1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>
      <c r="A65" s="15">
        <v>55</v>
      </c>
      <c r="B65" s="70">
        <f>[4]Sheet1!E2285</f>
        <v>171516100069</v>
      </c>
      <c r="C65" s="77">
        <v>17.5</v>
      </c>
      <c r="D65" s="38"/>
      <c r="E65" s="71">
        <v>52</v>
      </c>
      <c r="F65" s="49"/>
      <c r="G65" s="1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>
      <c r="A66" s="15">
        <v>56</v>
      </c>
      <c r="B66" s="70">
        <f>[4]Sheet1!E2286</f>
        <v>171516100070</v>
      </c>
      <c r="C66" s="77">
        <v>22.5</v>
      </c>
      <c r="D66" s="38"/>
      <c r="E66" s="71">
        <v>52</v>
      </c>
      <c r="F66" s="49"/>
      <c r="G66" s="1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>
      <c r="A67" s="15">
        <v>57</v>
      </c>
      <c r="B67" s="70">
        <f>[4]Sheet1!E2287</f>
        <v>171516100071</v>
      </c>
      <c r="C67" s="77">
        <v>21</v>
      </c>
      <c r="D67" s="38"/>
      <c r="E67" s="71">
        <v>62</v>
      </c>
      <c r="F67" s="49"/>
      <c r="G67" s="1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>
      <c r="A68" s="15">
        <v>58</v>
      </c>
      <c r="B68" s="70">
        <f>[4]Sheet1!E2288</f>
        <v>171516100072</v>
      </c>
      <c r="C68" s="77">
        <v>20.5</v>
      </c>
      <c r="D68" s="38"/>
      <c r="E68" s="71">
        <v>54</v>
      </c>
      <c r="F68" s="49"/>
      <c r="G68" s="15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>
      <c r="A69" s="15">
        <v>59</v>
      </c>
      <c r="B69" s="70">
        <f>[4]Sheet1!E2289</f>
        <v>171516100073</v>
      </c>
      <c r="C69" s="77">
        <v>22.5</v>
      </c>
      <c r="D69" s="38"/>
      <c r="E69" s="71">
        <v>54</v>
      </c>
      <c r="F69" s="49"/>
      <c r="G69" s="15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>
      <c r="A70" s="15">
        <v>60</v>
      </c>
      <c r="B70" s="70">
        <f>[4]Sheet1!E2290</f>
        <v>171516100074</v>
      </c>
      <c r="C70" s="77">
        <v>21.5</v>
      </c>
      <c r="D70" s="38"/>
      <c r="E70" s="71">
        <v>62</v>
      </c>
      <c r="F70" s="49"/>
      <c r="G70" s="15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>
      <c r="A71" s="15">
        <v>61</v>
      </c>
      <c r="B71" s="70">
        <f>[4]Sheet1!E2291</f>
        <v>171516101075</v>
      </c>
      <c r="C71" s="77">
        <v>20</v>
      </c>
      <c r="E71" s="71">
        <v>63</v>
      </c>
    </row>
    <row r="72" spans="1:23">
      <c r="A72" s="15">
        <v>62</v>
      </c>
      <c r="B72" s="70">
        <f>[4]Sheet1!E2292</f>
        <v>171516101076</v>
      </c>
      <c r="C72" s="77">
        <v>19.5</v>
      </c>
      <c r="E72" s="71">
        <v>45</v>
      </c>
    </row>
    <row r="73" spans="1:23">
      <c r="A73" s="15">
        <v>63</v>
      </c>
      <c r="B73" s="70">
        <f>[4]Sheet1!E2293</f>
        <v>171516101077</v>
      </c>
      <c r="C73" s="77">
        <v>21.5</v>
      </c>
      <c r="E73" s="71">
        <v>45</v>
      </c>
    </row>
    <row r="74" spans="1:23">
      <c r="A74" s="15">
        <v>64</v>
      </c>
      <c r="B74" s="70">
        <f>[4]Sheet1!E2294</f>
        <v>171516101078</v>
      </c>
      <c r="C74" s="77">
        <v>20.5</v>
      </c>
      <c r="E74" s="71">
        <v>53</v>
      </c>
    </row>
    <row r="75" spans="1:23">
      <c r="A75" s="15">
        <v>65</v>
      </c>
      <c r="B75" s="70">
        <f>[4]Sheet1!E2295</f>
        <v>171516101079</v>
      </c>
      <c r="C75" s="77">
        <v>14</v>
      </c>
      <c r="E75" s="71">
        <v>34</v>
      </c>
    </row>
    <row r="76" spans="1:23">
      <c r="A76" s="15">
        <v>66</v>
      </c>
      <c r="B76" s="70">
        <f>[4]Sheet1!E2296</f>
        <v>171516101080</v>
      </c>
      <c r="C76" s="77">
        <v>15.5</v>
      </c>
      <c r="E76" s="71">
        <v>51</v>
      </c>
    </row>
    <row r="77" spans="1:23">
      <c r="E77" s="71">
        <v>39</v>
      </c>
    </row>
  </sheetData>
  <mergeCells count="7">
    <mergeCell ref="O3:W7"/>
    <mergeCell ref="A4:E4"/>
    <mergeCell ref="I21:J21"/>
    <mergeCell ref="A1:E1"/>
    <mergeCell ref="G1:M1"/>
    <mergeCell ref="A2:E2"/>
    <mergeCell ref="A3:E3"/>
  </mergeCells>
  <conditionalFormatting sqref="C11:C76">
    <cfRule type="cellIs" dxfId="72" priority="1" operator="equal">
      <formula>0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7"/>
  <sheetViews>
    <sheetView topLeftCell="E7" workbookViewId="0">
      <selection activeCell="H17" sqref="H17:V17"/>
    </sheetView>
  </sheetViews>
  <sheetFormatPr defaultRowHeight="14.5"/>
  <sheetData>
    <row r="1" spans="1:23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89" t="s">
        <v>1</v>
      </c>
      <c r="B2" s="89"/>
      <c r="C2" s="89"/>
      <c r="D2" s="89"/>
      <c r="E2" s="89"/>
      <c r="F2" s="3"/>
      <c r="G2" s="4" t="s">
        <v>2</v>
      </c>
      <c r="H2" s="5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2.5">
      <c r="A3" s="89" t="s">
        <v>177</v>
      </c>
      <c r="B3" s="89"/>
      <c r="C3" s="89"/>
      <c r="D3" s="89"/>
      <c r="E3" s="89"/>
      <c r="F3" s="3"/>
      <c r="G3" s="4" t="s">
        <v>4</v>
      </c>
      <c r="H3" s="5"/>
      <c r="I3" s="7" t="s">
        <v>5</v>
      </c>
      <c r="J3" s="2"/>
      <c r="K3" s="8" t="s">
        <v>6</v>
      </c>
      <c r="L3" s="8" t="s">
        <v>7</v>
      </c>
      <c r="M3" s="2"/>
      <c r="N3" s="8" t="s">
        <v>8</v>
      </c>
      <c r="O3" s="88" t="s">
        <v>9</v>
      </c>
      <c r="P3" s="88"/>
      <c r="Q3" s="88"/>
      <c r="R3" s="88"/>
      <c r="S3" s="88"/>
      <c r="T3" s="88"/>
      <c r="U3" s="88"/>
      <c r="V3" s="88"/>
      <c r="W3" s="88"/>
    </row>
    <row r="4" spans="1:23" ht="21">
      <c r="A4" s="89" t="s">
        <v>178</v>
      </c>
      <c r="B4" s="89"/>
      <c r="C4" s="89"/>
      <c r="D4" s="89"/>
      <c r="E4" s="89"/>
      <c r="F4" s="3"/>
      <c r="G4" s="4" t="s">
        <v>11</v>
      </c>
      <c r="H4" s="5"/>
      <c r="I4" s="6"/>
      <c r="J4" s="2"/>
      <c r="K4" s="9" t="s">
        <v>12</v>
      </c>
      <c r="L4" s="9">
        <v>3</v>
      </c>
      <c r="M4" s="2"/>
      <c r="N4" s="10">
        <v>3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21">
      <c r="A5" s="11" t="s">
        <v>13</v>
      </c>
      <c r="B5" s="11"/>
      <c r="C5" s="11"/>
      <c r="D5" s="11"/>
      <c r="E5" s="11"/>
      <c r="F5" s="3"/>
      <c r="G5" s="4" t="s">
        <v>14</v>
      </c>
      <c r="H5" s="41">
        <f>(63/66)*100</f>
        <v>95.454545454545453</v>
      </c>
      <c r="I5" s="6"/>
      <c r="J5" s="2"/>
      <c r="K5" s="13" t="s">
        <v>15</v>
      </c>
      <c r="L5" s="13">
        <v>2</v>
      </c>
      <c r="M5" s="2"/>
      <c r="N5" s="14">
        <v>2</v>
      </c>
      <c r="O5" s="88"/>
      <c r="P5" s="88"/>
      <c r="Q5" s="88"/>
      <c r="R5" s="88"/>
      <c r="S5" s="88"/>
      <c r="T5" s="88"/>
      <c r="U5" s="88"/>
      <c r="V5" s="88"/>
      <c r="W5" s="88"/>
    </row>
    <row r="6" spans="1:23" ht="21">
      <c r="A6" s="15"/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42">
        <f>(66/66)*100</f>
        <v>100</v>
      </c>
      <c r="I6" s="6"/>
      <c r="J6" s="2"/>
      <c r="K6" s="19" t="s">
        <v>20</v>
      </c>
      <c r="L6" s="19">
        <v>1</v>
      </c>
      <c r="M6" s="2"/>
      <c r="N6" s="20">
        <v>1</v>
      </c>
      <c r="O6" s="88"/>
      <c r="P6" s="88"/>
      <c r="Q6" s="88"/>
      <c r="R6" s="88"/>
      <c r="S6" s="88"/>
      <c r="T6" s="88"/>
      <c r="U6" s="88"/>
      <c r="V6" s="88"/>
      <c r="W6" s="88"/>
    </row>
    <row r="7" spans="1:23" ht="58">
      <c r="A7" s="15"/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97.72727272727272</v>
      </c>
      <c r="I7" s="26">
        <v>0.6</v>
      </c>
      <c r="J7" s="2"/>
      <c r="K7" s="27" t="s">
        <v>24</v>
      </c>
      <c r="L7" s="27">
        <v>0</v>
      </c>
      <c r="M7" s="2"/>
      <c r="N7" s="28"/>
      <c r="O7" s="88"/>
      <c r="P7" s="88"/>
      <c r="Q7" s="88"/>
      <c r="R7" s="88"/>
      <c r="S7" s="88"/>
      <c r="T7" s="88"/>
      <c r="U7" s="88"/>
      <c r="V7" s="88"/>
      <c r="W7" s="88"/>
    </row>
    <row r="8" spans="1:23">
      <c r="A8" s="15"/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57</v>
      </c>
      <c r="I8" s="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>
      <c r="A9" s="15"/>
      <c r="B9" s="21" t="s">
        <v>30</v>
      </c>
      <c r="C9" s="23" t="s">
        <v>140</v>
      </c>
      <c r="D9" s="23"/>
      <c r="E9" s="23" t="s">
        <v>140</v>
      </c>
      <c r="F9" s="29"/>
      <c r="G9" s="15"/>
      <c r="H9" s="30"/>
      <c r="I9" s="3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5">
      <c r="A10" s="15"/>
      <c r="B10" s="21" t="s">
        <v>32</v>
      </c>
      <c r="C10" s="23">
        <v>30</v>
      </c>
      <c r="D10" s="31">
        <f>(0.55*30)</f>
        <v>16.5</v>
      </c>
      <c r="E10" s="32">
        <v>70</v>
      </c>
      <c r="F10" s="33">
        <f>0.55*70</f>
        <v>38.5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  <c r="U10" s="36" t="s">
        <v>46</v>
      </c>
      <c r="V10" s="36" t="s">
        <v>47</v>
      </c>
      <c r="W10" s="2"/>
    </row>
    <row r="11" spans="1:23" ht="15.5">
      <c r="A11" s="15">
        <v>1</v>
      </c>
      <c r="B11" s="70">
        <v>171516100002</v>
      </c>
      <c r="C11" s="77">
        <v>24</v>
      </c>
      <c r="D11" s="38">
        <f>COUNTIF(C11:C82,"&gt;="&amp;D10)</f>
        <v>63</v>
      </c>
      <c r="E11" s="65">
        <v>58</v>
      </c>
      <c r="F11" s="39">
        <f>COUNTIF(E11:E82,"&gt;="&amp;F10)</f>
        <v>66</v>
      </c>
      <c r="G11" s="40" t="s">
        <v>48</v>
      </c>
      <c r="H11" s="4">
        <v>2</v>
      </c>
      <c r="I11" s="2"/>
      <c r="J11" s="6"/>
      <c r="K11" s="6"/>
      <c r="L11" s="4">
        <v>2</v>
      </c>
      <c r="M11" s="4">
        <v>2</v>
      </c>
      <c r="N11" s="6"/>
      <c r="O11" s="6"/>
      <c r="P11" s="4">
        <v>2</v>
      </c>
      <c r="Q11" s="6"/>
      <c r="R11" s="6"/>
      <c r="S11" s="6"/>
      <c r="T11" s="4">
        <v>2</v>
      </c>
      <c r="U11" s="4"/>
      <c r="V11" s="4">
        <v>2</v>
      </c>
      <c r="W11" s="2"/>
    </row>
    <row r="12" spans="1:23" ht="15.5">
      <c r="A12" s="15">
        <v>2</v>
      </c>
      <c r="B12" s="70">
        <v>171516100003</v>
      </c>
      <c r="C12" s="77">
        <v>24</v>
      </c>
      <c r="D12" s="41">
        <f>(63/66)*100</f>
        <v>95.454545454545453</v>
      </c>
      <c r="E12" s="65">
        <v>56</v>
      </c>
      <c r="F12" s="42">
        <f>(66/66)*100</f>
        <v>100</v>
      </c>
      <c r="G12" s="40" t="s">
        <v>49</v>
      </c>
      <c r="H12" s="43">
        <v>3</v>
      </c>
      <c r="I12" s="2"/>
      <c r="J12" s="6"/>
      <c r="K12" s="6"/>
      <c r="L12" s="43">
        <v>2</v>
      </c>
      <c r="M12" s="43">
        <v>2</v>
      </c>
      <c r="N12" s="6"/>
      <c r="O12" s="6"/>
      <c r="P12" s="43">
        <v>2</v>
      </c>
      <c r="Q12" s="6"/>
      <c r="R12" s="6"/>
      <c r="S12" s="6"/>
      <c r="T12" s="43">
        <v>2</v>
      </c>
      <c r="U12" s="43"/>
      <c r="V12" s="43">
        <v>2</v>
      </c>
      <c r="W12" s="2"/>
    </row>
    <row r="13" spans="1:23" ht="15.5">
      <c r="A13" s="15">
        <v>3</v>
      </c>
      <c r="B13" s="70">
        <v>171516100005</v>
      </c>
      <c r="C13" s="77">
        <v>22</v>
      </c>
      <c r="D13" s="38"/>
      <c r="E13" s="65">
        <v>54</v>
      </c>
      <c r="F13" s="44"/>
      <c r="G13" s="40" t="s">
        <v>50</v>
      </c>
      <c r="H13" s="43">
        <v>1</v>
      </c>
      <c r="I13" s="2"/>
      <c r="J13" s="6"/>
      <c r="K13" s="6"/>
      <c r="L13" s="43">
        <v>1</v>
      </c>
      <c r="M13" s="43">
        <v>1</v>
      </c>
      <c r="N13" s="6"/>
      <c r="O13" s="6"/>
      <c r="P13" s="43">
        <v>1</v>
      </c>
      <c r="Q13" s="6"/>
      <c r="R13" s="6"/>
      <c r="S13" s="6"/>
      <c r="T13" s="43">
        <v>1</v>
      </c>
      <c r="U13" s="43"/>
      <c r="V13" s="43">
        <v>1</v>
      </c>
      <c r="W13" s="2"/>
    </row>
    <row r="14" spans="1:23" ht="15.5">
      <c r="A14" s="15">
        <v>4</v>
      </c>
      <c r="B14" s="70">
        <v>171516100006</v>
      </c>
      <c r="C14" s="77">
        <v>22</v>
      </c>
      <c r="D14" s="38"/>
      <c r="E14" s="65">
        <v>54</v>
      </c>
      <c r="F14" s="44"/>
      <c r="G14" s="40" t="s">
        <v>51</v>
      </c>
      <c r="H14" s="43">
        <v>3</v>
      </c>
      <c r="I14" s="2"/>
      <c r="J14" s="6"/>
      <c r="K14" s="6"/>
      <c r="L14" s="43">
        <v>2</v>
      </c>
      <c r="M14" s="43">
        <v>2</v>
      </c>
      <c r="N14" s="6"/>
      <c r="O14" s="6"/>
      <c r="P14" s="43">
        <v>1</v>
      </c>
      <c r="Q14" s="6"/>
      <c r="R14" s="6"/>
      <c r="S14" s="6"/>
      <c r="T14" s="43">
        <v>1</v>
      </c>
      <c r="U14" s="43"/>
      <c r="V14" s="43">
        <v>2</v>
      </c>
      <c r="W14" s="2"/>
    </row>
    <row r="15" spans="1:23" ht="15.5">
      <c r="A15" s="15">
        <v>5</v>
      </c>
      <c r="B15" s="70">
        <v>171516100007</v>
      </c>
      <c r="C15" s="77">
        <v>20</v>
      </c>
      <c r="D15" s="38"/>
      <c r="E15" s="65">
        <v>58</v>
      </c>
      <c r="F15" s="44"/>
      <c r="G15" s="40" t="s">
        <v>52</v>
      </c>
      <c r="H15" s="43">
        <v>2</v>
      </c>
      <c r="I15" s="2"/>
      <c r="J15" s="6"/>
      <c r="K15" s="6"/>
      <c r="L15" s="43">
        <v>2</v>
      </c>
      <c r="M15" s="43">
        <v>2</v>
      </c>
      <c r="N15" s="6"/>
      <c r="O15" s="6"/>
      <c r="P15" s="43">
        <v>2</v>
      </c>
      <c r="Q15" s="6"/>
      <c r="R15" s="6"/>
      <c r="S15" s="6"/>
      <c r="T15" s="43">
        <v>2</v>
      </c>
      <c r="U15" s="43"/>
      <c r="V15" s="43">
        <v>2</v>
      </c>
      <c r="W15" s="2"/>
    </row>
    <row r="16" spans="1:23" ht="15.5">
      <c r="A16" s="15">
        <v>6</v>
      </c>
      <c r="B16" s="70">
        <v>171516100008</v>
      </c>
      <c r="C16" s="77">
        <v>26</v>
      </c>
      <c r="D16" s="38"/>
      <c r="E16" s="65">
        <v>58</v>
      </c>
      <c r="F16" s="44"/>
      <c r="G16" s="45" t="s">
        <v>53</v>
      </c>
      <c r="H16" s="46">
        <f>AVERAGE(H11:H15)</f>
        <v>2.2000000000000002</v>
      </c>
      <c r="I16" s="46"/>
      <c r="J16" s="46"/>
      <c r="K16" s="46"/>
      <c r="L16" s="46">
        <f t="shared" ref="L16:V16" si="0">AVERAGE(L11:L15)</f>
        <v>1.8</v>
      </c>
      <c r="M16" s="46">
        <f t="shared" si="0"/>
        <v>1.8</v>
      </c>
      <c r="N16" s="46"/>
      <c r="O16" s="46"/>
      <c r="P16" s="46">
        <f t="shared" si="0"/>
        <v>1.6</v>
      </c>
      <c r="Q16" s="46"/>
      <c r="R16" s="46"/>
      <c r="S16" s="46"/>
      <c r="T16" s="46">
        <f t="shared" si="0"/>
        <v>1.6</v>
      </c>
      <c r="U16" s="46"/>
      <c r="V16" s="46">
        <f t="shared" si="0"/>
        <v>1.8</v>
      </c>
      <c r="W16" s="2"/>
    </row>
    <row r="17" spans="1:23" ht="15.5">
      <c r="A17" s="15">
        <v>7</v>
      </c>
      <c r="B17" s="70">
        <v>171516100009</v>
      </c>
      <c r="C17" s="77">
        <v>20</v>
      </c>
      <c r="D17" s="38"/>
      <c r="E17" s="65">
        <v>48</v>
      </c>
      <c r="F17" s="38"/>
      <c r="G17" s="47" t="s">
        <v>54</v>
      </c>
      <c r="H17" s="48">
        <f>(97.73*H16)/100</f>
        <v>2.1500600000000003</v>
      </c>
      <c r="I17" s="48"/>
      <c r="J17" s="48"/>
      <c r="K17" s="48"/>
      <c r="L17" s="48">
        <f t="shared" ref="L17:V17" si="1">(97.73*L16)/100</f>
        <v>1.7591400000000001</v>
      </c>
      <c r="M17" s="48">
        <f t="shared" si="1"/>
        <v>1.7591400000000001</v>
      </c>
      <c r="N17" s="48"/>
      <c r="O17" s="48"/>
      <c r="P17" s="48">
        <f t="shared" si="1"/>
        <v>1.5636800000000002</v>
      </c>
      <c r="Q17" s="48"/>
      <c r="R17" s="48"/>
      <c r="S17" s="48"/>
      <c r="T17" s="48">
        <f t="shared" si="1"/>
        <v>1.5636800000000002</v>
      </c>
      <c r="U17" s="48"/>
      <c r="V17" s="48">
        <f t="shared" si="1"/>
        <v>1.7591400000000001</v>
      </c>
      <c r="W17" s="2"/>
    </row>
    <row r="18" spans="1:23">
      <c r="A18" s="15">
        <v>8</v>
      </c>
      <c r="B18" s="70">
        <v>171516100010</v>
      </c>
      <c r="C18" s="77">
        <v>24</v>
      </c>
      <c r="D18" s="38"/>
      <c r="E18" s="65">
        <v>50</v>
      </c>
      <c r="F18" s="49"/>
      <c r="G18" s="15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>
      <c r="A19" s="15">
        <v>9</v>
      </c>
      <c r="B19" s="70">
        <v>171516100011</v>
      </c>
      <c r="C19" s="77">
        <v>18</v>
      </c>
      <c r="D19" s="38"/>
      <c r="E19" s="65">
        <v>46</v>
      </c>
      <c r="F19" s="49"/>
      <c r="G19" s="15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>
      <c r="A20" s="15">
        <v>10</v>
      </c>
      <c r="B20" s="70">
        <v>171516100012</v>
      </c>
      <c r="C20" s="77">
        <v>24</v>
      </c>
      <c r="D20" s="38"/>
      <c r="E20" s="65">
        <v>52</v>
      </c>
      <c r="F20" s="49"/>
      <c r="G20" s="15"/>
      <c r="H20" s="2"/>
      <c r="I20" s="2"/>
      <c r="J20" s="30"/>
      <c r="K20" s="3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>
      <c r="A21" s="15">
        <v>11</v>
      </c>
      <c r="B21" s="70">
        <v>171516100013</v>
      </c>
      <c r="C21" s="77">
        <v>20</v>
      </c>
      <c r="D21" s="38"/>
      <c r="E21" s="65">
        <v>52</v>
      </c>
      <c r="F21" s="49"/>
      <c r="G21" s="15"/>
      <c r="H21" s="51"/>
      <c r="I21" s="90"/>
      <c r="J21" s="90"/>
      <c r="K21" s="2"/>
      <c r="L21" s="2"/>
      <c r="M21" s="30"/>
      <c r="N21" s="30"/>
      <c r="O21" s="30"/>
      <c r="P21" s="30"/>
      <c r="Q21" s="30"/>
      <c r="R21" s="2"/>
      <c r="S21" s="2"/>
      <c r="T21" s="2"/>
      <c r="U21" s="2"/>
      <c r="V21" s="2"/>
      <c r="W21" s="2"/>
    </row>
    <row r="22" spans="1:23">
      <c r="A22" s="15">
        <v>12</v>
      </c>
      <c r="B22" s="70">
        <v>171516100014</v>
      </c>
      <c r="C22" s="77">
        <v>18</v>
      </c>
      <c r="D22" s="38"/>
      <c r="E22" s="65">
        <v>56</v>
      </c>
      <c r="F22" s="49"/>
      <c r="G22" s="15"/>
      <c r="H22" s="52"/>
      <c r="I22" s="53"/>
      <c r="J22" s="53"/>
      <c r="K22" s="2"/>
      <c r="L22" s="2"/>
      <c r="M22" s="30"/>
      <c r="N22" s="30"/>
      <c r="O22" s="30"/>
      <c r="P22" s="30"/>
      <c r="Q22" s="30"/>
      <c r="R22" s="2"/>
      <c r="S22" s="2"/>
      <c r="T22" s="2"/>
      <c r="U22" s="2"/>
      <c r="V22" s="2"/>
      <c r="W22" s="2"/>
    </row>
    <row r="23" spans="1:23">
      <c r="A23" s="15">
        <v>13</v>
      </c>
      <c r="B23" s="70">
        <v>171516100017</v>
      </c>
      <c r="C23" s="77">
        <v>26</v>
      </c>
      <c r="D23" s="38"/>
      <c r="E23" s="65">
        <v>60</v>
      </c>
      <c r="F23" s="49"/>
      <c r="G23" s="15"/>
      <c r="H23" s="15"/>
      <c r="I23" s="2"/>
      <c r="J23" s="2"/>
      <c r="K23" s="2"/>
      <c r="L23" s="2"/>
      <c r="M23" s="2"/>
      <c r="N23" s="30"/>
      <c r="O23" s="30"/>
      <c r="P23" s="30"/>
      <c r="Q23" s="30"/>
      <c r="R23" s="30"/>
      <c r="S23" s="2"/>
      <c r="T23" s="2"/>
      <c r="U23" s="2"/>
      <c r="V23" s="2"/>
      <c r="W23" s="2"/>
    </row>
    <row r="24" spans="1:23">
      <c r="A24" s="15">
        <v>14</v>
      </c>
      <c r="B24" s="70">
        <v>171516100018</v>
      </c>
      <c r="C24" s="77">
        <v>16</v>
      </c>
      <c r="D24" s="38"/>
      <c r="E24" s="65">
        <v>44</v>
      </c>
      <c r="F24" s="49"/>
      <c r="G24" s="15"/>
      <c r="H24" s="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2"/>
    </row>
    <row r="25" spans="1:23" ht="15.5">
      <c r="A25" s="15">
        <v>15</v>
      </c>
      <c r="B25" s="70">
        <v>171516100019</v>
      </c>
      <c r="C25" s="77">
        <v>22</v>
      </c>
      <c r="D25" s="54"/>
      <c r="E25" s="65">
        <v>56</v>
      </c>
      <c r="F25" s="55"/>
      <c r="G25" s="56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2"/>
    </row>
    <row r="26" spans="1:23" ht="15.5">
      <c r="A26" s="15">
        <v>16</v>
      </c>
      <c r="B26" s="70">
        <v>171516100021</v>
      </c>
      <c r="C26" s="77">
        <v>20</v>
      </c>
      <c r="D26" s="38"/>
      <c r="E26" s="65">
        <v>56</v>
      </c>
      <c r="F26" s="49"/>
      <c r="G26" s="56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2"/>
    </row>
    <row r="27" spans="1:23" ht="15.5">
      <c r="A27" s="15">
        <v>17</v>
      </c>
      <c r="B27" s="70">
        <v>171516100022</v>
      </c>
      <c r="C27" s="77">
        <v>26</v>
      </c>
      <c r="D27" s="38"/>
      <c r="E27" s="65">
        <v>62</v>
      </c>
      <c r="F27" s="49"/>
      <c r="G27" s="56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2"/>
    </row>
    <row r="28" spans="1:23" ht="15.5">
      <c r="A28" s="15">
        <v>18</v>
      </c>
      <c r="B28" s="70">
        <v>171516100023</v>
      </c>
      <c r="C28" s="77">
        <v>24</v>
      </c>
      <c r="D28" s="38"/>
      <c r="E28" s="65">
        <v>60</v>
      </c>
      <c r="F28" s="49"/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2"/>
    </row>
    <row r="29" spans="1:23" ht="15.5">
      <c r="A29" s="15">
        <v>19</v>
      </c>
      <c r="B29" s="70">
        <v>171516100024</v>
      </c>
      <c r="C29" s="77">
        <v>20</v>
      </c>
      <c r="D29" s="38"/>
      <c r="E29" s="65">
        <v>54</v>
      </c>
      <c r="F29" s="49"/>
      <c r="G29" s="56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2"/>
    </row>
    <row r="30" spans="1:23" ht="15.5">
      <c r="A30" s="15">
        <v>20</v>
      </c>
      <c r="B30" s="70">
        <v>171516100026</v>
      </c>
      <c r="C30" s="77">
        <v>28</v>
      </c>
      <c r="D30" s="38"/>
      <c r="E30" s="65">
        <v>64</v>
      </c>
      <c r="F30" s="49"/>
      <c r="G30" s="56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2"/>
    </row>
    <row r="31" spans="1:23" ht="15.5">
      <c r="A31" s="15">
        <v>21</v>
      </c>
      <c r="B31" s="70">
        <v>171516100030</v>
      </c>
      <c r="C31" s="77">
        <v>24</v>
      </c>
      <c r="D31" s="38"/>
      <c r="E31" s="65">
        <v>64</v>
      </c>
      <c r="F31" s="49"/>
      <c r="G31" s="56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2"/>
    </row>
    <row r="32" spans="1:23" ht="15.5">
      <c r="A32" s="15">
        <v>22</v>
      </c>
      <c r="B32" s="70">
        <v>171516100031</v>
      </c>
      <c r="C32" s="77">
        <v>16</v>
      </c>
      <c r="D32" s="38"/>
      <c r="E32" s="65">
        <v>44</v>
      </c>
      <c r="F32" s="49"/>
      <c r="G32" s="56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2"/>
    </row>
    <row r="33" spans="1:23" ht="15.5">
      <c r="A33" s="15">
        <v>23</v>
      </c>
      <c r="B33" s="70">
        <v>171516100032</v>
      </c>
      <c r="C33" s="77">
        <v>22</v>
      </c>
      <c r="D33" s="38"/>
      <c r="E33" s="65">
        <v>56</v>
      </c>
      <c r="F33" s="49"/>
      <c r="G33" s="5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2"/>
    </row>
    <row r="34" spans="1:23" ht="15.5">
      <c r="A34" s="15">
        <v>24</v>
      </c>
      <c r="B34" s="70">
        <v>171516100033</v>
      </c>
      <c r="C34" s="77">
        <v>26</v>
      </c>
      <c r="D34" s="38"/>
      <c r="E34" s="65">
        <v>62</v>
      </c>
      <c r="F34" s="49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>
      <c r="A35" s="15">
        <v>25</v>
      </c>
      <c r="B35" s="70">
        <v>171516100034</v>
      </c>
      <c r="C35" s="77">
        <v>22</v>
      </c>
      <c r="D35" s="38"/>
      <c r="E35" s="65">
        <v>50</v>
      </c>
      <c r="F35" s="49"/>
      <c r="G35" s="50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2"/>
    </row>
    <row r="36" spans="1:23">
      <c r="A36" s="15">
        <v>26</v>
      </c>
      <c r="B36" s="70">
        <v>171516100035</v>
      </c>
      <c r="C36" s="77">
        <v>20</v>
      </c>
      <c r="D36" s="38"/>
      <c r="E36" s="65">
        <v>50</v>
      </c>
      <c r="F36" s="49"/>
      <c r="G36" s="15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>
      <c r="A37" s="15">
        <v>27</v>
      </c>
      <c r="B37" s="70">
        <v>171516100037</v>
      </c>
      <c r="C37" s="77">
        <v>22</v>
      </c>
      <c r="D37" s="38"/>
      <c r="E37" s="65">
        <v>58</v>
      </c>
      <c r="F37" s="49"/>
      <c r="G37" s="15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5">
      <c r="A38" s="15">
        <v>28</v>
      </c>
      <c r="B38" s="70">
        <v>171516100038</v>
      </c>
      <c r="C38" s="77">
        <v>20</v>
      </c>
      <c r="D38" s="38"/>
      <c r="E38" s="65">
        <v>54</v>
      </c>
      <c r="F38" s="49"/>
      <c r="G38" s="5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2"/>
    </row>
    <row r="39" spans="1:23" ht="15.5">
      <c r="A39" s="15">
        <v>29</v>
      </c>
      <c r="B39" s="70">
        <v>171516100039</v>
      </c>
      <c r="C39" s="77">
        <v>18</v>
      </c>
      <c r="D39" s="38"/>
      <c r="E39" s="65">
        <v>50</v>
      </c>
      <c r="F39" s="49"/>
      <c r="G39" s="56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2"/>
    </row>
    <row r="40" spans="1:23" ht="15.5">
      <c r="A40" s="15">
        <v>30</v>
      </c>
      <c r="B40" s="70">
        <v>171516100040</v>
      </c>
      <c r="C40" s="77">
        <v>22</v>
      </c>
      <c r="D40" s="38"/>
      <c r="E40" s="65">
        <v>54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2"/>
    </row>
    <row r="41" spans="1:23" ht="15.5">
      <c r="A41" s="15">
        <v>31</v>
      </c>
      <c r="B41" s="70">
        <v>171516100041</v>
      </c>
      <c r="C41" s="77">
        <v>24</v>
      </c>
      <c r="D41" s="38"/>
      <c r="E41" s="65">
        <v>58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2"/>
    </row>
    <row r="42" spans="1:23" ht="15.5">
      <c r="A42" s="15">
        <v>32</v>
      </c>
      <c r="B42" s="70">
        <v>171516100042</v>
      </c>
      <c r="C42" s="77">
        <v>22</v>
      </c>
      <c r="D42" s="38"/>
      <c r="E42" s="65">
        <v>54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2"/>
    </row>
    <row r="43" spans="1:23" ht="15.5">
      <c r="A43" s="15">
        <v>33</v>
      </c>
      <c r="B43" s="70">
        <v>171516100043</v>
      </c>
      <c r="C43" s="77">
        <v>22</v>
      </c>
      <c r="D43" s="38"/>
      <c r="E43" s="65">
        <v>56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2"/>
    </row>
    <row r="44" spans="1:23" ht="15.5">
      <c r="A44" s="15">
        <v>34</v>
      </c>
      <c r="B44" s="70">
        <v>171516100044</v>
      </c>
      <c r="C44" s="77">
        <v>22</v>
      </c>
      <c r="D44" s="38"/>
      <c r="E44" s="65">
        <v>52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2"/>
    </row>
    <row r="45" spans="1:23" ht="15.5">
      <c r="A45" s="15">
        <v>35</v>
      </c>
      <c r="B45" s="70">
        <v>171516100045</v>
      </c>
      <c r="C45" s="77">
        <v>22</v>
      </c>
      <c r="D45" s="38"/>
      <c r="E45" s="65">
        <v>62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2"/>
    </row>
    <row r="46" spans="1:23" ht="15.5">
      <c r="A46" s="15">
        <v>36</v>
      </c>
      <c r="B46" s="70">
        <v>171516100048</v>
      </c>
      <c r="C46" s="77">
        <v>20</v>
      </c>
      <c r="D46" s="38"/>
      <c r="E46" s="65">
        <v>62</v>
      </c>
      <c r="F46" s="49"/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2"/>
    </row>
    <row r="47" spans="1:23" ht="15.5">
      <c r="A47" s="15">
        <v>37</v>
      </c>
      <c r="B47" s="70">
        <v>171516100049</v>
      </c>
      <c r="C47" s="77">
        <v>22</v>
      </c>
      <c r="D47" s="38"/>
      <c r="E47" s="65">
        <v>50</v>
      </c>
      <c r="F47" s="49"/>
      <c r="G47" s="5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2"/>
    </row>
    <row r="48" spans="1:23" ht="15.5">
      <c r="A48" s="15">
        <v>38</v>
      </c>
      <c r="B48" s="70">
        <v>171516100050</v>
      </c>
      <c r="C48" s="77">
        <v>26</v>
      </c>
      <c r="D48" s="38"/>
      <c r="E48" s="65">
        <v>60</v>
      </c>
      <c r="F48" s="49"/>
      <c r="G48" s="5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2"/>
    </row>
    <row r="49" spans="1:23">
      <c r="A49" s="15">
        <v>39</v>
      </c>
      <c r="B49" s="70">
        <v>171516100051</v>
      </c>
      <c r="C49" s="77">
        <v>18</v>
      </c>
      <c r="D49" s="38"/>
      <c r="E49" s="65">
        <v>56</v>
      </c>
      <c r="F49" s="49"/>
      <c r="G49" s="50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2"/>
    </row>
    <row r="50" spans="1:23">
      <c r="A50" s="15">
        <v>40</v>
      </c>
      <c r="B50" s="70">
        <v>171516100052</v>
      </c>
      <c r="C50" s="77">
        <v>16</v>
      </c>
      <c r="D50" s="38"/>
      <c r="E50" s="65">
        <v>40</v>
      </c>
      <c r="F50" s="49"/>
      <c r="G50" s="15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>
      <c r="A51" s="15">
        <v>41</v>
      </c>
      <c r="B51" s="70">
        <v>171516100053</v>
      </c>
      <c r="C51" s="77">
        <v>22</v>
      </c>
      <c r="D51" s="38"/>
      <c r="E51" s="65">
        <v>44</v>
      </c>
      <c r="F51" s="49"/>
      <c r="G51" s="15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5">
      <c r="A52" s="15">
        <v>42</v>
      </c>
      <c r="B52" s="70">
        <v>171516100054</v>
      </c>
      <c r="C52" s="77">
        <v>20</v>
      </c>
      <c r="D52" s="54"/>
      <c r="E52" s="65">
        <v>48</v>
      </c>
      <c r="F52" s="55"/>
      <c r="G52" s="5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2"/>
    </row>
    <row r="53" spans="1:23" ht="15.5">
      <c r="A53" s="15">
        <v>43</v>
      </c>
      <c r="B53" s="70">
        <v>171516100055</v>
      </c>
      <c r="C53" s="77">
        <v>22</v>
      </c>
      <c r="D53" s="54"/>
      <c r="E53" s="65">
        <v>58</v>
      </c>
      <c r="F53" s="55"/>
      <c r="G53" s="5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2"/>
    </row>
    <row r="54" spans="1:23" ht="15.5">
      <c r="A54" s="15">
        <v>44</v>
      </c>
      <c r="B54" s="70">
        <v>171516100056</v>
      </c>
      <c r="C54" s="77">
        <v>20</v>
      </c>
      <c r="D54" s="38"/>
      <c r="E54" s="65">
        <v>58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2"/>
    </row>
    <row r="55" spans="1:23" ht="15.5">
      <c r="A55" s="15">
        <v>45</v>
      </c>
      <c r="B55" s="70">
        <v>171516100057</v>
      </c>
      <c r="C55" s="77">
        <v>20</v>
      </c>
      <c r="D55" s="38"/>
      <c r="E55" s="65">
        <v>58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2"/>
    </row>
    <row r="56" spans="1:23" ht="15.5">
      <c r="A56" s="15">
        <v>46</v>
      </c>
      <c r="B56" s="70">
        <v>171516100058</v>
      </c>
      <c r="C56" s="77">
        <v>24</v>
      </c>
      <c r="D56" s="38"/>
      <c r="E56" s="65">
        <v>60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2"/>
    </row>
    <row r="57" spans="1:23" ht="15.5">
      <c r="A57" s="15">
        <v>47</v>
      </c>
      <c r="B57" s="70">
        <v>171516100059</v>
      </c>
      <c r="C57" s="77">
        <v>22</v>
      </c>
      <c r="D57" s="38"/>
      <c r="E57" s="65">
        <v>50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2"/>
    </row>
    <row r="58" spans="1:23" ht="15.5">
      <c r="A58" s="15">
        <v>48</v>
      </c>
      <c r="B58" s="70">
        <v>171516100060</v>
      </c>
      <c r="C58" s="77">
        <v>20</v>
      </c>
      <c r="D58" s="38"/>
      <c r="E58" s="65">
        <v>48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2"/>
    </row>
    <row r="59" spans="1:23" ht="15.5">
      <c r="A59" s="15">
        <v>49</v>
      </c>
      <c r="B59" s="70">
        <v>171516100061</v>
      </c>
      <c r="C59" s="77">
        <v>28</v>
      </c>
      <c r="D59" s="38"/>
      <c r="E59" s="65">
        <v>64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2"/>
    </row>
    <row r="60" spans="1:23" ht="15.5">
      <c r="A60" s="15">
        <v>50</v>
      </c>
      <c r="B60" s="70">
        <v>171516100062</v>
      </c>
      <c r="C60" s="77">
        <v>24</v>
      </c>
      <c r="D60" s="38"/>
      <c r="E60" s="65">
        <v>42</v>
      </c>
      <c r="F60" s="49"/>
      <c r="G60" s="5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2"/>
    </row>
    <row r="61" spans="1:23" ht="15.5">
      <c r="A61" s="15">
        <v>51</v>
      </c>
      <c r="B61" s="70">
        <v>171516100064</v>
      </c>
      <c r="C61" s="77">
        <v>18</v>
      </c>
      <c r="D61" s="38"/>
      <c r="E61" s="65">
        <v>50</v>
      </c>
      <c r="F61" s="49"/>
      <c r="G61" s="56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2"/>
    </row>
    <row r="62" spans="1:23" ht="15.5">
      <c r="A62" s="15">
        <v>52</v>
      </c>
      <c r="B62" s="70">
        <v>171516100066</v>
      </c>
      <c r="C62" s="77">
        <v>20</v>
      </c>
      <c r="D62" s="38"/>
      <c r="E62" s="65">
        <v>56</v>
      </c>
      <c r="F62" s="49"/>
      <c r="G62" s="5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2"/>
    </row>
    <row r="63" spans="1:23">
      <c r="A63" s="15">
        <v>53</v>
      </c>
      <c r="B63" s="70">
        <v>171516100067</v>
      </c>
      <c r="C63" s="77">
        <v>28</v>
      </c>
      <c r="D63" s="38"/>
      <c r="E63" s="65">
        <v>64</v>
      </c>
      <c r="F63" s="49"/>
      <c r="G63" s="15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>
      <c r="A64" s="15">
        <v>54</v>
      </c>
      <c r="B64" s="70">
        <v>171516100068</v>
      </c>
      <c r="C64" s="77">
        <v>22</v>
      </c>
      <c r="D64" s="38"/>
      <c r="E64" s="65">
        <v>54</v>
      </c>
      <c r="F64" s="49"/>
      <c r="G64" s="1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>
      <c r="A65" s="15">
        <v>55</v>
      </c>
      <c r="B65" s="70">
        <v>171516100069</v>
      </c>
      <c r="C65" s="77">
        <v>20</v>
      </c>
      <c r="D65" s="38"/>
      <c r="E65" s="65">
        <v>56</v>
      </c>
      <c r="F65" s="49"/>
      <c r="G65" s="1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>
      <c r="A66" s="15">
        <v>56</v>
      </c>
      <c r="B66" s="70">
        <v>171516100070</v>
      </c>
      <c r="C66" s="77">
        <v>22</v>
      </c>
      <c r="D66" s="38"/>
      <c r="E66" s="65">
        <v>56</v>
      </c>
      <c r="F66" s="49"/>
      <c r="G66" s="1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>
      <c r="A67" s="15">
        <v>57</v>
      </c>
      <c r="B67" s="70">
        <v>171516100071</v>
      </c>
      <c r="C67" s="77">
        <v>20</v>
      </c>
      <c r="D67" s="38"/>
      <c r="E67" s="65">
        <v>56</v>
      </c>
      <c r="F67" s="49"/>
      <c r="G67" s="1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>
      <c r="A68" s="15">
        <v>58</v>
      </c>
      <c r="B68" s="70">
        <v>171516100072</v>
      </c>
      <c r="C68" s="77">
        <v>22</v>
      </c>
      <c r="D68" s="38"/>
      <c r="E68" s="65">
        <v>52</v>
      </c>
      <c r="F68" s="49"/>
      <c r="G68" s="15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>
      <c r="A69" s="15">
        <v>59</v>
      </c>
      <c r="B69" s="70">
        <v>171516100073</v>
      </c>
      <c r="C69" s="77">
        <v>20</v>
      </c>
      <c r="D69" s="38"/>
      <c r="E69" s="65">
        <v>50</v>
      </c>
      <c r="F69" s="49"/>
      <c r="G69" s="15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>
      <c r="A70" s="15">
        <v>60</v>
      </c>
      <c r="B70" s="70">
        <v>171516100074</v>
      </c>
      <c r="C70" s="77">
        <v>22</v>
      </c>
      <c r="D70" s="38"/>
      <c r="E70" s="65">
        <v>54</v>
      </c>
      <c r="F70" s="49"/>
      <c r="G70" s="15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>
      <c r="A71" s="15">
        <v>61</v>
      </c>
      <c r="B71" s="70">
        <v>171516101075</v>
      </c>
      <c r="C71" s="77">
        <v>20</v>
      </c>
      <c r="E71" s="65">
        <v>52</v>
      </c>
    </row>
    <row r="72" spans="1:23">
      <c r="A72" s="15">
        <v>62</v>
      </c>
      <c r="B72" s="70">
        <v>171516101076</v>
      </c>
      <c r="C72" s="77">
        <v>18</v>
      </c>
      <c r="E72" s="65">
        <v>48</v>
      </c>
    </row>
    <row r="73" spans="1:23">
      <c r="A73" s="15">
        <v>63</v>
      </c>
      <c r="B73" s="70">
        <v>171516101077</v>
      </c>
      <c r="C73" s="77">
        <v>20</v>
      </c>
      <c r="E73" s="65">
        <v>52</v>
      </c>
    </row>
    <row r="74" spans="1:23">
      <c r="A74" s="15">
        <v>64</v>
      </c>
      <c r="B74" s="70">
        <v>171516101078</v>
      </c>
      <c r="C74" s="77">
        <v>18</v>
      </c>
      <c r="E74" s="65">
        <v>48</v>
      </c>
    </row>
    <row r="75" spans="1:23">
      <c r="A75" s="15">
        <v>65</v>
      </c>
      <c r="B75" s="70">
        <v>171516101079</v>
      </c>
      <c r="C75" s="77">
        <v>18</v>
      </c>
      <c r="E75" s="65">
        <v>46</v>
      </c>
    </row>
    <row r="76" spans="1:23">
      <c r="A76" s="15">
        <v>66</v>
      </c>
      <c r="B76" s="70">
        <v>171516101080</v>
      </c>
      <c r="C76" s="77">
        <v>18</v>
      </c>
      <c r="E76" s="65">
        <v>46</v>
      </c>
    </row>
    <row r="77" spans="1:23">
      <c r="E77" s="71"/>
    </row>
  </sheetData>
  <mergeCells count="7">
    <mergeCell ref="O3:W7"/>
    <mergeCell ref="A4:E4"/>
    <mergeCell ref="I21:J21"/>
    <mergeCell ref="A1:E1"/>
    <mergeCell ref="G1:M1"/>
    <mergeCell ref="A2:E2"/>
    <mergeCell ref="A3:E3"/>
  </mergeCells>
  <conditionalFormatting sqref="C11:C76">
    <cfRule type="cellIs" dxfId="71" priority="1" operator="equal">
      <formula>0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6"/>
  <sheetViews>
    <sheetView topLeftCell="F7" workbookViewId="0">
      <selection activeCell="H17" sqref="H17:V17"/>
    </sheetView>
  </sheetViews>
  <sheetFormatPr defaultRowHeight="14.5"/>
  <sheetData>
    <row r="1" spans="1:23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89" t="s">
        <v>1</v>
      </c>
      <c r="B2" s="89"/>
      <c r="C2" s="89"/>
      <c r="D2" s="89"/>
      <c r="E2" s="89"/>
      <c r="F2" s="3"/>
      <c r="G2" s="4" t="s">
        <v>2</v>
      </c>
      <c r="H2" s="5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2.5">
      <c r="A3" s="89" t="s">
        <v>179</v>
      </c>
      <c r="B3" s="89"/>
      <c r="C3" s="89"/>
      <c r="D3" s="89"/>
      <c r="E3" s="89"/>
      <c r="F3" s="3"/>
      <c r="G3" s="4" t="s">
        <v>4</v>
      </c>
      <c r="H3" s="5"/>
      <c r="I3" s="7" t="s">
        <v>5</v>
      </c>
      <c r="J3" s="2"/>
      <c r="K3" s="8" t="s">
        <v>6</v>
      </c>
      <c r="L3" s="8" t="s">
        <v>7</v>
      </c>
      <c r="M3" s="2"/>
      <c r="N3" s="8" t="s">
        <v>8</v>
      </c>
      <c r="O3" s="88" t="s">
        <v>9</v>
      </c>
      <c r="P3" s="88"/>
      <c r="Q3" s="88"/>
      <c r="R3" s="88"/>
      <c r="S3" s="88"/>
      <c r="T3" s="88"/>
      <c r="U3" s="88"/>
      <c r="V3" s="88"/>
      <c r="W3" s="88"/>
    </row>
    <row r="4" spans="1:23" ht="21">
      <c r="A4" s="89" t="s">
        <v>180</v>
      </c>
      <c r="B4" s="89"/>
      <c r="C4" s="89"/>
      <c r="D4" s="89"/>
      <c r="E4" s="89"/>
      <c r="F4" s="3"/>
      <c r="G4" s="4" t="s">
        <v>11</v>
      </c>
      <c r="H4" s="5"/>
      <c r="I4" s="6"/>
      <c r="J4" s="2"/>
      <c r="K4" s="9" t="s">
        <v>12</v>
      </c>
      <c r="L4" s="9">
        <v>3</v>
      </c>
      <c r="M4" s="2"/>
      <c r="N4" s="10">
        <v>3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21">
      <c r="A5" s="11" t="s">
        <v>13</v>
      </c>
      <c r="B5" s="11"/>
      <c r="C5" s="11"/>
      <c r="D5" s="11"/>
      <c r="E5" s="11"/>
      <c r="F5" s="3"/>
      <c r="G5" s="4" t="s">
        <v>14</v>
      </c>
      <c r="H5" s="41">
        <f>(47/66)*100</f>
        <v>71.212121212121218</v>
      </c>
      <c r="I5" s="6"/>
      <c r="J5" s="2"/>
      <c r="K5" s="13" t="s">
        <v>15</v>
      </c>
      <c r="L5" s="13">
        <v>2</v>
      </c>
      <c r="M5" s="2"/>
      <c r="N5" s="14">
        <v>2</v>
      </c>
      <c r="O5" s="88"/>
      <c r="P5" s="88"/>
      <c r="Q5" s="88"/>
      <c r="R5" s="88"/>
      <c r="S5" s="88"/>
      <c r="T5" s="88"/>
      <c r="U5" s="88"/>
      <c r="V5" s="88"/>
      <c r="W5" s="88"/>
    </row>
    <row r="6" spans="1:23" ht="21">
      <c r="A6" s="15"/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42">
        <f>(65/66)*100</f>
        <v>98.484848484848484</v>
      </c>
      <c r="I6" s="6"/>
      <c r="J6" s="2"/>
      <c r="K6" s="19" t="s">
        <v>20</v>
      </c>
      <c r="L6" s="19">
        <v>1</v>
      </c>
      <c r="M6" s="2"/>
      <c r="N6" s="20">
        <v>1</v>
      </c>
      <c r="O6" s="88"/>
      <c r="P6" s="88"/>
      <c r="Q6" s="88"/>
      <c r="R6" s="88"/>
      <c r="S6" s="88"/>
      <c r="T6" s="88"/>
      <c r="U6" s="88"/>
      <c r="V6" s="88"/>
      <c r="W6" s="88"/>
    </row>
    <row r="7" spans="1:23" ht="58">
      <c r="A7" s="15"/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84.848484848484844</v>
      </c>
      <c r="I7" s="26">
        <v>0.6</v>
      </c>
      <c r="J7" s="2"/>
      <c r="K7" s="27" t="s">
        <v>24</v>
      </c>
      <c r="L7" s="27">
        <v>0</v>
      </c>
      <c r="M7" s="2"/>
      <c r="N7" s="28"/>
      <c r="O7" s="88"/>
      <c r="P7" s="88"/>
      <c r="Q7" s="88"/>
      <c r="R7" s="88"/>
      <c r="S7" s="88"/>
      <c r="T7" s="88"/>
      <c r="U7" s="88"/>
      <c r="V7" s="88"/>
      <c r="W7" s="88"/>
    </row>
    <row r="8" spans="1:23">
      <c r="A8" s="15"/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57</v>
      </c>
      <c r="I8" s="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>
      <c r="A9" s="15"/>
      <c r="B9" s="21" t="s">
        <v>30</v>
      </c>
      <c r="C9" s="23" t="s">
        <v>140</v>
      </c>
      <c r="D9" s="23"/>
      <c r="E9" s="23" t="s">
        <v>140</v>
      </c>
      <c r="F9" s="29"/>
      <c r="G9" s="15"/>
      <c r="H9" s="30"/>
      <c r="I9" s="3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5">
      <c r="A10" s="15"/>
      <c r="B10" s="21" t="s">
        <v>32</v>
      </c>
      <c r="C10" s="23">
        <v>30</v>
      </c>
      <c r="D10" s="31">
        <f>(0.55*30)</f>
        <v>16.5</v>
      </c>
      <c r="E10" s="32">
        <v>70</v>
      </c>
      <c r="F10" s="33">
        <f>0.55*70</f>
        <v>38.5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  <c r="U10" s="36" t="s">
        <v>46</v>
      </c>
      <c r="V10" s="36" t="s">
        <v>47</v>
      </c>
      <c r="W10" s="2"/>
    </row>
    <row r="11" spans="1:23" ht="15.5">
      <c r="A11" s="15">
        <v>1</v>
      </c>
      <c r="B11" s="70">
        <v>171516100002</v>
      </c>
      <c r="C11" s="65">
        <v>18</v>
      </c>
      <c r="D11" s="38">
        <f>COUNTIF(C11:C82,"&gt;="&amp;D10)</f>
        <v>47</v>
      </c>
      <c r="E11" s="65">
        <v>50</v>
      </c>
      <c r="F11" s="39">
        <f>COUNTIF(E11:E82,"&gt;="&amp;F10)</f>
        <v>65</v>
      </c>
      <c r="G11" s="40" t="s">
        <v>48</v>
      </c>
      <c r="H11" s="4">
        <v>2</v>
      </c>
      <c r="I11" s="4">
        <v>2</v>
      </c>
      <c r="J11" s="4">
        <v>1</v>
      </c>
      <c r="K11" s="6"/>
      <c r="L11" s="2"/>
      <c r="M11" s="6"/>
      <c r="N11" s="6"/>
      <c r="O11" s="6"/>
      <c r="P11" s="6"/>
      <c r="Q11" s="6"/>
      <c r="R11" s="6"/>
      <c r="S11" s="6"/>
      <c r="T11" s="4">
        <v>2</v>
      </c>
      <c r="U11" s="4"/>
      <c r="V11" s="4">
        <v>2</v>
      </c>
      <c r="W11" s="2"/>
    </row>
    <row r="12" spans="1:23" ht="15.5">
      <c r="A12" s="15">
        <v>2</v>
      </c>
      <c r="B12" s="70">
        <v>171516100003</v>
      </c>
      <c r="C12" s="65">
        <v>22</v>
      </c>
      <c r="D12" s="41">
        <f>(47/66)*100</f>
        <v>71.212121212121218</v>
      </c>
      <c r="E12" s="65">
        <v>64</v>
      </c>
      <c r="F12" s="42">
        <f>(65/66)*100</f>
        <v>98.484848484848484</v>
      </c>
      <c r="G12" s="40" t="s">
        <v>49</v>
      </c>
      <c r="H12" s="43">
        <v>2</v>
      </c>
      <c r="I12" s="43">
        <v>1</v>
      </c>
      <c r="J12" s="43">
        <v>1</v>
      </c>
      <c r="K12" s="6"/>
      <c r="L12" s="2"/>
      <c r="M12" s="6"/>
      <c r="N12" s="6"/>
      <c r="O12" s="6"/>
      <c r="P12" s="6"/>
      <c r="Q12" s="6"/>
      <c r="R12" s="6"/>
      <c r="S12" s="6"/>
      <c r="T12" s="43">
        <v>2</v>
      </c>
      <c r="U12" s="43"/>
      <c r="V12" s="43">
        <v>2</v>
      </c>
      <c r="W12" s="2"/>
    </row>
    <row r="13" spans="1:23" ht="15.5">
      <c r="A13" s="15">
        <v>3</v>
      </c>
      <c r="B13" s="70">
        <v>171516100005</v>
      </c>
      <c r="C13" s="65">
        <v>22</v>
      </c>
      <c r="D13" s="38"/>
      <c r="E13" s="65">
        <v>58</v>
      </c>
      <c r="F13" s="44"/>
      <c r="G13" s="40" t="s">
        <v>50</v>
      </c>
      <c r="H13" s="43">
        <v>1</v>
      </c>
      <c r="I13" s="43">
        <v>2</v>
      </c>
      <c r="J13" s="43">
        <v>1</v>
      </c>
      <c r="K13" s="6"/>
      <c r="L13" s="2"/>
      <c r="M13" s="6"/>
      <c r="N13" s="6"/>
      <c r="O13" s="6"/>
      <c r="P13" s="6"/>
      <c r="Q13" s="6"/>
      <c r="R13" s="6"/>
      <c r="S13" s="6"/>
      <c r="T13" s="43">
        <v>1</v>
      </c>
      <c r="U13" s="43"/>
      <c r="V13" s="43">
        <v>1</v>
      </c>
      <c r="W13" s="2"/>
    </row>
    <row r="14" spans="1:23" ht="15.5">
      <c r="A14" s="15">
        <v>4</v>
      </c>
      <c r="B14" s="70">
        <v>171516100006</v>
      </c>
      <c r="C14" s="65">
        <v>20</v>
      </c>
      <c r="D14" s="38"/>
      <c r="E14" s="65">
        <v>52</v>
      </c>
      <c r="F14" s="44"/>
      <c r="G14" s="40" t="s">
        <v>51</v>
      </c>
      <c r="H14" s="43">
        <v>2</v>
      </c>
      <c r="I14" s="43">
        <v>2</v>
      </c>
      <c r="J14" s="43">
        <v>1</v>
      </c>
      <c r="K14" s="6"/>
      <c r="L14" s="2"/>
      <c r="M14" s="6"/>
      <c r="N14" s="6"/>
      <c r="O14" s="6"/>
      <c r="P14" s="6"/>
      <c r="Q14" s="6"/>
      <c r="R14" s="6"/>
      <c r="S14" s="6"/>
      <c r="T14" s="43">
        <v>2</v>
      </c>
      <c r="U14" s="43"/>
      <c r="V14" s="43">
        <v>2</v>
      </c>
      <c r="W14" s="2"/>
    </row>
    <row r="15" spans="1:23" ht="15.5">
      <c r="A15" s="15">
        <v>5</v>
      </c>
      <c r="B15" s="70">
        <v>171516100007</v>
      </c>
      <c r="C15" s="65">
        <v>20</v>
      </c>
      <c r="D15" s="38"/>
      <c r="E15" s="65">
        <v>52</v>
      </c>
      <c r="F15" s="44"/>
      <c r="G15" s="40" t="s">
        <v>52</v>
      </c>
      <c r="H15" s="43">
        <v>2</v>
      </c>
      <c r="I15" s="43">
        <v>1</v>
      </c>
      <c r="J15" s="43">
        <v>1</v>
      </c>
      <c r="K15" s="6"/>
      <c r="L15" s="2"/>
      <c r="M15" s="6"/>
      <c r="N15" s="6"/>
      <c r="O15" s="6"/>
      <c r="P15" s="6"/>
      <c r="Q15" s="6"/>
      <c r="R15" s="6"/>
      <c r="S15" s="6"/>
      <c r="T15" s="43">
        <v>2</v>
      </c>
      <c r="U15" s="43"/>
      <c r="V15" s="43">
        <v>1</v>
      </c>
      <c r="W15" s="2"/>
    </row>
    <row r="16" spans="1:23" ht="15.5">
      <c r="A16" s="15">
        <v>6</v>
      </c>
      <c r="B16" s="70">
        <v>171516100008</v>
      </c>
      <c r="C16" s="65">
        <v>20</v>
      </c>
      <c r="D16" s="38"/>
      <c r="E16" s="65">
        <v>56</v>
      </c>
      <c r="F16" s="44"/>
      <c r="G16" s="45" t="s">
        <v>53</v>
      </c>
      <c r="H16" s="46">
        <f>AVERAGE(H11:H15)</f>
        <v>1.8</v>
      </c>
      <c r="I16" s="46">
        <f t="shared" ref="I16:V16" si="0">AVERAGE(I11:I15)</f>
        <v>1.6</v>
      </c>
      <c r="J16" s="46">
        <f t="shared" si="0"/>
        <v>1</v>
      </c>
      <c r="K16" s="46"/>
      <c r="L16" s="46"/>
      <c r="M16" s="46"/>
      <c r="N16" s="46"/>
      <c r="O16" s="46"/>
      <c r="P16" s="46"/>
      <c r="Q16" s="46"/>
      <c r="R16" s="46"/>
      <c r="S16" s="46"/>
      <c r="T16" s="46">
        <f t="shared" si="0"/>
        <v>1.8</v>
      </c>
      <c r="U16" s="46"/>
      <c r="V16" s="46">
        <f t="shared" si="0"/>
        <v>1.6</v>
      </c>
      <c r="W16" s="2"/>
    </row>
    <row r="17" spans="1:23" ht="15.5">
      <c r="A17" s="15">
        <v>7</v>
      </c>
      <c r="B17" s="70">
        <v>171516100009</v>
      </c>
      <c r="C17" s="65">
        <v>18</v>
      </c>
      <c r="D17" s="38"/>
      <c r="E17" s="65">
        <v>52</v>
      </c>
      <c r="F17" s="38"/>
      <c r="G17" s="47" t="s">
        <v>54</v>
      </c>
      <c r="H17" s="48">
        <f>(84.85*H16)/100</f>
        <v>1.5272999999999999</v>
      </c>
      <c r="I17" s="48">
        <f t="shared" ref="I17:V17" si="1">(84.85*I16)/100</f>
        <v>1.3575999999999999</v>
      </c>
      <c r="J17" s="48">
        <f t="shared" si="1"/>
        <v>0.84849999999999992</v>
      </c>
      <c r="K17" s="48"/>
      <c r="L17" s="48"/>
      <c r="M17" s="48"/>
      <c r="N17" s="48"/>
      <c r="O17" s="48"/>
      <c r="P17" s="48"/>
      <c r="Q17" s="48"/>
      <c r="R17" s="48"/>
      <c r="S17" s="48"/>
      <c r="T17" s="48">
        <f t="shared" si="1"/>
        <v>1.5272999999999999</v>
      </c>
      <c r="U17" s="48"/>
      <c r="V17" s="48">
        <f t="shared" si="1"/>
        <v>1.3575999999999999</v>
      </c>
      <c r="W17" s="2"/>
    </row>
    <row r="18" spans="1:23">
      <c r="A18" s="15">
        <v>8</v>
      </c>
      <c r="B18" s="70">
        <v>171516100010</v>
      </c>
      <c r="C18" s="65">
        <v>16</v>
      </c>
      <c r="D18" s="38"/>
      <c r="E18" s="65">
        <v>48</v>
      </c>
      <c r="F18" s="49"/>
      <c r="G18" s="15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>
      <c r="A19" s="15">
        <v>9</v>
      </c>
      <c r="B19" s="70">
        <v>171516100011</v>
      </c>
      <c r="C19" s="65">
        <v>16</v>
      </c>
      <c r="D19" s="38"/>
      <c r="E19" s="65">
        <v>46</v>
      </c>
      <c r="F19" s="49"/>
      <c r="G19" s="15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>
      <c r="A20" s="15">
        <v>10</v>
      </c>
      <c r="B20" s="70">
        <v>171516100012</v>
      </c>
      <c r="C20" s="65">
        <v>20</v>
      </c>
      <c r="D20" s="38"/>
      <c r="E20" s="65">
        <v>56</v>
      </c>
      <c r="F20" s="49"/>
      <c r="G20" s="15"/>
      <c r="H20" s="2"/>
      <c r="I20" s="2"/>
      <c r="J20" s="30"/>
      <c r="K20" s="3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>
      <c r="A21" s="15">
        <v>11</v>
      </c>
      <c r="B21" s="70">
        <v>171516100013</v>
      </c>
      <c r="C21" s="65">
        <v>20</v>
      </c>
      <c r="D21" s="38"/>
      <c r="E21" s="65">
        <v>54</v>
      </c>
      <c r="F21" s="49"/>
      <c r="G21" s="15"/>
      <c r="H21" s="51"/>
      <c r="I21" s="90"/>
      <c r="J21" s="90"/>
      <c r="K21" s="2"/>
      <c r="L21" s="2"/>
      <c r="M21" s="30"/>
      <c r="N21" s="30"/>
      <c r="O21" s="30"/>
      <c r="P21" s="30"/>
      <c r="Q21" s="30"/>
      <c r="R21" s="2"/>
      <c r="S21" s="2"/>
      <c r="T21" s="2"/>
      <c r="U21" s="2"/>
      <c r="V21" s="2"/>
      <c r="W21" s="2"/>
    </row>
    <row r="22" spans="1:23">
      <c r="A22" s="15">
        <v>12</v>
      </c>
      <c r="B22" s="70">
        <v>171516100014</v>
      </c>
      <c r="C22" s="65">
        <v>16</v>
      </c>
      <c r="D22" s="38"/>
      <c r="E22" s="65">
        <v>44</v>
      </c>
      <c r="F22" s="49"/>
      <c r="G22" s="15"/>
      <c r="H22" s="52"/>
      <c r="I22" s="53"/>
      <c r="J22" s="53"/>
      <c r="K22" s="2"/>
      <c r="L22" s="2"/>
      <c r="M22" s="30"/>
      <c r="N22" s="30"/>
      <c r="O22" s="30"/>
      <c r="P22" s="30"/>
      <c r="Q22" s="30"/>
      <c r="R22" s="2"/>
      <c r="S22" s="2"/>
      <c r="T22" s="2"/>
      <c r="U22" s="2"/>
      <c r="V22" s="2"/>
      <c r="W22" s="2"/>
    </row>
    <row r="23" spans="1:23">
      <c r="A23" s="15">
        <v>13</v>
      </c>
      <c r="B23" s="70">
        <v>171516100017</v>
      </c>
      <c r="C23" s="65">
        <v>22</v>
      </c>
      <c r="D23" s="38"/>
      <c r="E23" s="65">
        <v>62</v>
      </c>
      <c r="F23" s="49"/>
      <c r="G23" s="15"/>
      <c r="H23" s="15"/>
      <c r="I23" s="2"/>
      <c r="J23" s="2"/>
      <c r="K23" s="2"/>
      <c r="L23" s="2"/>
      <c r="M23" s="2"/>
      <c r="N23" s="30"/>
      <c r="O23" s="30"/>
      <c r="P23" s="30"/>
      <c r="Q23" s="30"/>
      <c r="R23" s="30"/>
      <c r="S23" s="2"/>
      <c r="T23" s="2"/>
      <c r="U23" s="2"/>
      <c r="V23" s="2"/>
      <c r="W23" s="2"/>
    </row>
    <row r="24" spans="1:23">
      <c r="A24" s="15">
        <v>14</v>
      </c>
      <c r="B24" s="70">
        <v>171516100018</v>
      </c>
      <c r="C24" s="65">
        <v>16</v>
      </c>
      <c r="D24" s="38"/>
      <c r="E24" s="65">
        <v>32</v>
      </c>
      <c r="F24" s="49"/>
      <c r="G24" s="15"/>
      <c r="H24" s="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2"/>
    </row>
    <row r="25" spans="1:23" ht="15.5">
      <c r="A25" s="15">
        <v>15</v>
      </c>
      <c r="B25" s="70">
        <v>171516100019</v>
      </c>
      <c r="C25" s="65">
        <v>18</v>
      </c>
      <c r="D25" s="54"/>
      <c r="E25" s="65">
        <v>54</v>
      </c>
      <c r="F25" s="55"/>
      <c r="G25" s="56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2"/>
    </row>
    <row r="26" spans="1:23" ht="15.5">
      <c r="A26" s="15">
        <v>16</v>
      </c>
      <c r="B26" s="70">
        <v>171516100021</v>
      </c>
      <c r="C26" s="65">
        <v>16</v>
      </c>
      <c r="D26" s="38"/>
      <c r="E26" s="65">
        <v>52</v>
      </c>
      <c r="F26" s="49"/>
      <c r="G26" s="56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2"/>
    </row>
    <row r="27" spans="1:23" ht="15.5">
      <c r="A27" s="15">
        <v>17</v>
      </c>
      <c r="B27" s="70">
        <v>171516100022</v>
      </c>
      <c r="C27" s="65">
        <v>26</v>
      </c>
      <c r="D27" s="38"/>
      <c r="E27" s="65">
        <v>66</v>
      </c>
      <c r="F27" s="49"/>
      <c r="G27" s="56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2"/>
    </row>
    <row r="28" spans="1:23" ht="15.5">
      <c r="A28" s="15">
        <v>18</v>
      </c>
      <c r="B28" s="70">
        <v>171516100023</v>
      </c>
      <c r="C28" s="65">
        <v>18</v>
      </c>
      <c r="D28" s="38"/>
      <c r="E28" s="65">
        <v>56</v>
      </c>
      <c r="F28" s="49"/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2"/>
    </row>
    <row r="29" spans="1:23" ht="15.5">
      <c r="A29" s="15">
        <v>19</v>
      </c>
      <c r="B29" s="70">
        <v>171516100024</v>
      </c>
      <c r="C29" s="65">
        <v>18</v>
      </c>
      <c r="D29" s="38"/>
      <c r="E29" s="65">
        <v>58</v>
      </c>
      <c r="F29" s="49"/>
      <c r="G29" s="56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2"/>
    </row>
    <row r="30" spans="1:23" ht="15.5">
      <c r="A30" s="15">
        <v>20</v>
      </c>
      <c r="B30" s="70">
        <v>171516100026</v>
      </c>
      <c r="C30" s="65">
        <v>30</v>
      </c>
      <c r="D30" s="38"/>
      <c r="E30" s="65">
        <v>66</v>
      </c>
      <c r="F30" s="49"/>
      <c r="G30" s="56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2"/>
    </row>
    <row r="31" spans="1:23" ht="15.5">
      <c r="A31" s="15">
        <v>21</v>
      </c>
      <c r="B31" s="70">
        <v>171516100030</v>
      </c>
      <c r="C31" s="65">
        <v>22</v>
      </c>
      <c r="D31" s="38"/>
      <c r="E31" s="65">
        <v>64</v>
      </c>
      <c r="F31" s="49"/>
      <c r="G31" s="56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2"/>
    </row>
    <row r="32" spans="1:23" ht="15.5">
      <c r="A32" s="15">
        <v>22</v>
      </c>
      <c r="B32" s="70">
        <v>171516100031</v>
      </c>
      <c r="C32" s="65">
        <v>16</v>
      </c>
      <c r="D32" s="38"/>
      <c r="E32" s="65">
        <v>46</v>
      </c>
      <c r="F32" s="49"/>
      <c r="G32" s="56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2"/>
    </row>
    <row r="33" spans="1:23" ht="15.5">
      <c r="A33" s="15">
        <v>23</v>
      </c>
      <c r="B33" s="70">
        <v>171516100032</v>
      </c>
      <c r="C33" s="65">
        <v>20</v>
      </c>
      <c r="D33" s="38"/>
      <c r="E33" s="65">
        <v>54</v>
      </c>
      <c r="F33" s="49"/>
      <c r="G33" s="5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2"/>
    </row>
    <row r="34" spans="1:23" ht="15.5">
      <c r="A34" s="15">
        <v>24</v>
      </c>
      <c r="B34" s="70">
        <v>171516100033</v>
      </c>
      <c r="C34" s="65">
        <v>24</v>
      </c>
      <c r="D34" s="38"/>
      <c r="E34" s="65">
        <v>64</v>
      </c>
      <c r="F34" s="49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>
      <c r="A35" s="15">
        <v>25</v>
      </c>
      <c r="B35" s="70">
        <v>171516100034</v>
      </c>
      <c r="C35" s="65">
        <v>24</v>
      </c>
      <c r="D35" s="38"/>
      <c r="E35" s="65">
        <v>62</v>
      </c>
      <c r="F35" s="49"/>
      <c r="G35" s="50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2"/>
    </row>
    <row r="36" spans="1:23">
      <c r="A36" s="15">
        <v>26</v>
      </c>
      <c r="B36" s="70">
        <v>171516100035</v>
      </c>
      <c r="C36" s="65">
        <v>16</v>
      </c>
      <c r="D36" s="38"/>
      <c r="E36" s="65">
        <v>48</v>
      </c>
      <c r="F36" s="49"/>
      <c r="G36" s="15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>
      <c r="A37" s="15">
        <v>27</v>
      </c>
      <c r="B37" s="70">
        <v>171516100037</v>
      </c>
      <c r="C37" s="65">
        <v>16</v>
      </c>
      <c r="D37" s="38"/>
      <c r="E37" s="65">
        <v>58</v>
      </c>
      <c r="F37" s="49"/>
      <c r="G37" s="15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5">
      <c r="A38" s="15">
        <v>28</v>
      </c>
      <c r="B38" s="70">
        <v>171516100038</v>
      </c>
      <c r="C38" s="65">
        <v>22</v>
      </c>
      <c r="D38" s="38"/>
      <c r="E38" s="65">
        <v>54</v>
      </c>
      <c r="F38" s="49"/>
      <c r="G38" s="5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2"/>
    </row>
    <row r="39" spans="1:23" ht="15.5">
      <c r="A39" s="15">
        <v>29</v>
      </c>
      <c r="B39" s="70">
        <v>171516100039</v>
      </c>
      <c r="C39" s="65">
        <v>18</v>
      </c>
      <c r="D39" s="38"/>
      <c r="E39" s="65">
        <v>52</v>
      </c>
      <c r="F39" s="49"/>
      <c r="G39" s="56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2"/>
    </row>
    <row r="40" spans="1:23" ht="15.5">
      <c r="A40" s="15">
        <v>30</v>
      </c>
      <c r="B40" s="70">
        <v>171516100040</v>
      </c>
      <c r="C40" s="65">
        <v>20</v>
      </c>
      <c r="D40" s="38"/>
      <c r="E40" s="65">
        <v>54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2"/>
    </row>
    <row r="41" spans="1:23" ht="15.5">
      <c r="A41" s="15">
        <v>31</v>
      </c>
      <c r="B41" s="70">
        <v>171516100041</v>
      </c>
      <c r="C41" s="65">
        <v>22</v>
      </c>
      <c r="D41" s="38"/>
      <c r="E41" s="65">
        <v>58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2"/>
    </row>
    <row r="42" spans="1:23" ht="15.5">
      <c r="A42" s="15">
        <v>32</v>
      </c>
      <c r="B42" s="70">
        <v>171516100042</v>
      </c>
      <c r="C42" s="65">
        <v>16</v>
      </c>
      <c r="D42" s="38"/>
      <c r="E42" s="65">
        <v>50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2"/>
    </row>
    <row r="43" spans="1:23" ht="15.5">
      <c r="A43" s="15">
        <v>33</v>
      </c>
      <c r="B43" s="70">
        <v>171516100043</v>
      </c>
      <c r="C43" s="65">
        <v>16</v>
      </c>
      <c r="D43" s="38"/>
      <c r="E43" s="65">
        <v>52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2"/>
    </row>
    <row r="44" spans="1:23" ht="15.5">
      <c r="A44" s="15">
        <v>34</v>
      </c>
      <c r="B44" s="70">
        <v>171516100044</v>
      </c>
      <c r="C44" s="65">
        <v>18</v>
      </c>
      <c r="D44" s="38"/>
      <c r="E44" s="65">
        <v>50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2"/>
    </row>
    <row r="45" spans="1:23" ht="15.5">
      <c r="A45" s="15">
        <v>35</v>
      </c>
      <c r="B45" s="70">
        <v>171516100045</v>
      </c>
      <c r="C45" s="65">
        <v>20</v>
      </c>
      <c r="D45" s="38"/>
      <c r="E45" s="65">
        <v>52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2"/>
    </row>
    <row r="46" spans="1:23" ht="15.5">
      <c r="A46" s="15">
        <v>36</v>
      </c>
      <c r="B46" s="70">
        <v>171516100048</v>
      </c>
      <c r="C46" s="65">
        <v>22</v>
      </c>
      <c r="D46" s="38"/>
      <c r="E46" s="65">
        <v>58</v>
      </c>
      <c r="F46" s="49"/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2"/>
    </row>
    <row r="47" spans="1:23" ht="15.5">
      <c r="A47" s="15">
        <v>37</v>
      </c>
      <c r="B47" s="70">
        <v>171516100049</v>
      </c>
      <c r="C47" s="65">
        <v>22</v>
      </c>
      <c r="D47" s="38"/>
      <c r="E47" s="65">
        <v>56</v>
      </c>
      <c r="F47" s="49"/>
      <c r="G47" s="5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2"/>
    </row>
    <row r="48" spans="1:23" ht="15.5">
      <c r="A48" s="15">
        <v>38</v>
      </c>
      <c r="B48" s="70">
        <v>171516100050</v>
      </c>
      <c r="C48" s="65">
        <v>26</v>
      </c>
      <c r="D48" s="38"/>
      <c r="E48" s="65">
        <v>64</v>
      </c>
      <c r="F48" s="49"/>
      <c r="G48" s="5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2"/>
    </row>
    <row r="49" spans="1:23">
      <c r="A49" s="15">
        <v>39</v>
      </c>
      <c r="B49" s="70">
        <v>171516100051</v>
      </c>
      <c r="C49" s="65">
        <v>20</v>
      </c>
      <c r="D49" s="38"/>
      <c r="E49" s="65">
        <v>56</v>
      </c>
      <c r="F49" s="49"/>
      <c r="G49" s="50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2"/>
    </row>
    <row r="50" spans="1:23">
      <c r="A50" s="15">
        <v>40</v>
      </c>
      <c r="B50" s="70">
        <v>171516100052</v>
      </c>
      <c r="C50" s="65">
        <v>14</v>
      </c>
      <c r="D50" s="38"/>
      <c r="E50" s="65">
        <v>44</v>
      </c>
      <c r="F50" s="49"/>
      <c r="G50" s="15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>
      <c r="A51" s="15">
        <v>41</v>
      </c>
      <c r="B51" s="70">
        <v>171516100053</v>
      </c>
      <c r="C51" s="65">
        <v>18</v>
      </c>
      <c r="D51" s="38"/>
      <c r="E51" s="65">
        <v>50</v>
      </c>
      <c r="F51" s="49"/>
      <c r="G51" s="15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5">
      <c r="A52" s="15">
        <v>42</v>
      </c>
      <c r="B52" s="70">
        <v>171516100054</v>
      </c>
      <c r="C52" s="65">
        <v>16</v>
      </c>
      <c r="D52" s="54"/>
      <c r="E52" s="65">
        <v>56</v>
      </c>
      <c r="F52" s="55"/>
      <c r="G52" s="5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2"/>
    </row>
    <row r="53" spans="1:23" ht="15.5">
      <c r="A53" s="15">
        <v>43</v>
      </c>
      <c r="B53" s="70">
        <v>171516100055</v>
      </c>
      <c r="C53" s="65">
        <v>22</v>
      </c>
      <c r="D53" s="54"/>
      <c r="E53" s="65">
        <v>56</v>
      </c>
      <c r="F53" s="55"/>
      <c r="G53" s="5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2"/>
    </row>
    <row r="54" spans="1:23" ht="15.5">
      <c r="A54" s="15">
        <v>44</v>
      </c>
      <c r="B54" s="70">
        <v>171516100056</v>
      </c>
      <c r="C54" s="65">
        <v>28</v>
      </c>
      <c r="D54" s="38"/>
      <c r="E54" s="65">
        <v>58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2"/>
    </row>
    <row r="55" spans="1:23" ht="15.5">
      <c r="A55" s="15">
        <v>45</v>
      </c>
      <c r="B55" s="70">
        <v>171516100057</v>
      </c>
      <c r="C55" s="65">
        <v>16</v>
      </c>
      <c r="D55" s="38"/>
      <c r="E55" s="65">
        <v>44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2"/>
    </row>
    <row r="56" spans="1:23" ht="15.5">
      <c r="A56" s="15">
        <v>46</v>
      </c>
      <c r="B56" s="70">
        <v>171516100058</v>
      </c>
      <c r="C56" s="65">
        <v>22</v>
      </c>
      <c r="D56" s="38"/>
      <c r="E56" s="65">
        <v>56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2"/>
    </row>
    <row r="57" spans="1:23" ht="15.5">
      <c r="A57" s="15">
        <v>47</v>
      </c>
      <c r="B57" s="70">
        <v>171516100059</v>
      </c>
      <c r="C57" s="65">
        <v>20</v>
      </c>
      <c r="D57" s="38"/>
      <c r="E57" s="65">
        <v>54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2"/>
    </row>
    <row r="58" spans="1:23" ht="15.5">
      <c r="A58" s="15">
        <v>48</v>
      </c>
      <c r="B58" s="70">
        <v>171516100060</v>
      </c>
      <c r="C58" s="65">
        <v>22</v>
      </c>
      <c r="D58" s="38"/>
      <c r="E58" s="65">
        <v>56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2"/>
    </row>
    <row r="59" spans="1:23" ht="15.5">
      <c r="A59" s="15">
        <v>49</v>
      </c>
      <c r="B59" s="70">
        <v>171516100061</v>
      </c>
      <c r="C59" s="65">
        <v>30</v>
      </c>
      <c r="D59" s="38"/>
      <c r="E59" s="65">
        <v>66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2"/>
    </row>
    <row r="60" spans="1:23" ht="15.5">
      <c r="A60" s="15">
        <v>50</v>
      </c>
      <c r="B60" s="70">
        <v>171516100062</v>
      </c>
      <c r="C60" s="65">
        <v>16</v>
      </c>
      <c r="D60" s="38"/>
      <c r="E60" s="65">
        <v>44</v>
      </c>
      <c r="F60" s="49"/>
      <c r="G60" s="5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2"/>
    </row>
    <row r="61" spans="1:23" ht="15.5">
      <c r="A61" s="15">
        <v>51</v>
      </c>
      <c r="B61" s="70">
        <v>171516100064</v>
      </c>
      <c r="C61" s="65">
        <v>18</v>
      </c>
      <c r="D61" s="38"/>
      <c r="E61" s="65">
        <v>46</v>
      </c>
      <c r="F61" s="49"/>
      <c r="G61" s="56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2"/>
    </row>
    <row r="62" spans="1:23" ht="15.5">
      <c r="A62" s="15">
        <v>52</v>
      </c>
      <c r="B62" s="70">
        <v>171516100066</v>
      </c>
      <c r="C62" s="65">
        <v>20</v>
      </c>
      <c r="D62" s="38"/>
      <c r="E62" s="65">
        <v>54</v>
      </c>
      <c r="F62" s="49"/>
      <c r="G62" s="5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2"/>
    </row>
    <row r="63" spans="1:23">
      <c r="A63" s="15">
        <v>53</v>
      </c>
      <c r="B63" s="70">
        <v>171516100067</v>
      </c>
      <c r="C63" s="65">
        <v>28</v>
      </c>
      <c r="D63" s="38"/>
      <c r="E63" s="65">
        <v>66</v>
      </c>
      <c r="F63" s="49"/>
      <c r="G63" s="15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>
      <c r="A64" s="15">
        <v>54</v>
      </c>
      <c r="B64" s="70">
        <v>171516100068</v>
      </c>
      <c r="C64" s="65">
        <v>16</v>
      </c>
      <c r="D64" s="38"/>
      <c r="E64" s="65">
        <v>46</v>
      </c>
      <c r="F64" s="49"/>
      <c r="G64" s="1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>
      <c r="A65" s="15">
        <v>55</v>
      </c>
      <c r="B65" s="70">
        <v>171516100069</v>
      </c>
      <c r="C65" s="65">
        <v>24</v>
      </c>
      <c r="D65" s="38"/>
      <c r="E65" s="65">
        <v>60</v>
      </c>
      <c r="F65" s="49"/>
      <c r="G65" s="1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>
      <c r="A66" s="15">
        <v>56</v>
      </c>
      <c r="B66" s="70">
        <v>171516100070</v>
      </c>
      <c r="C66" s="65">
        <v>26</v>
      </c>
      <c r="D66" s="38"/>
      <c r="E66" s="65">
        <v>66</v>
      </c>
      <c r="F66" s="49"/>
      <c r="G66" s="1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>
      <c r="A67" s="15">
        <v>57</v>
      </c>
      <c r="B67" s="70">
        <v>171516100071</v>
      </c>
      <c r="C67" s="65">
        <v>16</v>
      </c>
      <c r="D67" s="38"/>
      <c r="E67" s="65">
        <v>50</v>
      </c>
      <c r="F67" s="49"/>
      <c r="G67" s="1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>
      <c r="A68" s="15">
        <v>58</v>
      </c>
      <c r="B68" s="70">
        <v>171516100072</v>
      </c>
      <c r="C68" s="65">
        <v>18</v>
      </c>
      <c r="D68" s="38"/>
      <c r="E68" s="65">
        <v>50</v>
      </c>
      <c r="F68" s="49"/>
      <c r="G68" s="15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>
      <c r="A69" s="15">
        <v>59</v>
      </c>
      <c r="B69" s="70">
        <v>171516100073</v>
      </c>
      <c r="C69" s="65">
        <v>24</v>
      </c>
      <c r="D69" s="38"/>
      <c r="E69" s="65">
        <v>62</v>
      </c>
      <c r="F69" s="49"/>
      <c r="G69" s="15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>
      <c r="A70" s="15">
        <v>60</v>
      </c>
      <c r="B70" s="70">
        <v>171516100074</v>
      </c>
      <c r="C70" s="65">
        <v>24</v>
      </c>
      <c r="D70" s="38"/>
      <c r="E70" s="65">
        <v>62</v>
      </c>
      <c r="F70" s="49"/>
      <c r="G70" s="15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>
      <c r="A71" s="15">
        <v>61</v>
      </c>
      <c r="B71" s="70">
        <v>171516101075</v>
      </c>
      <c r="C71" s="65">
        <v>28</v>
      </c>
      <c r="E71" s="65">
        <v>62</v>
      </c>
    </row>
    <row r="72" spans="1:23">
      <c r="A72" s="15">
        <v>62</v>
      </c>
      <c r="B72" s="70">
        <v>171516101076</v>
      </c>
      <c r="C72" s="65">
        <v>18</v>
      </c>
      <c r="E72" s="65">
        <v>52</v>
      </c>
    </row>
    <row r="73" spans="1:23">
      <c r="A73" s="15">
        <v>63</v>
      </c>
      <c r="B73" s="70">
        <v>171516101077</v>
      </c>
      <c r="C73" s="65">
        <v>20</v>
      </c>
      <c r="E73" s="65">
        <v>60</v>
      </c>
    </row>
    <row r="74" spans="1:23">
      <c r="A74" s="15">
        <v>64</v>
      </c>
      <c r="B74" s="70">
        <v>171516101078</v>
      </c>
      <c r="C74" s="65">
        <v>16</v>
      </c>
      <c r="E74" s="65">
        <v>50</v>
      </c>
    </row>
    <row r="75" spans="1:23">
      <c r="A75" s="15">
        <v>65</v>
      </c>
      <c r="B75" s="70">
        <v>171516101079</v>
      </c>
      <c r="C75" s="65">
        <v>16</v>
      </c>
      <c r="E75" s="65">
        <v>52</v>
      </c>
    </row>
    <row r="76" spans="1:23">
      <c r="A76" s="15">
        <v>66</v>
      </c>
      <c r="B76" s="70">
        <v>171516101080</v>
      </c>
      <c r="C76" s="65">
        <v>16</v>
      </c>
      <c r="E76" s="65">
        <v>52</v>
      </c>
    </row>
  </sheetData>
  <mergeCells count="7">
    <mergeCell ref="O3:W7"/>
    <mergeCell ref="A4:E4"/>
    <mergeCell ref="I21:J21"/>
    <mergeCell ref="A1:E1"/>
    <mergeCell ref="G1:M1"/>
    <mergeCell ref="A2:E2"/>
    <mergeCell ref="A3:E3"/>
  </mergeCells>
  <conditionalFormatting sqref="C11:C74">
    <cfRule type="cellIs" dxfId="70" priority="2" operator="equal">
      <formula>0</formula>
    </cfRule>
  </conditionalFormatting>
  <conditionalFormatting sqref="C11:C76">
    <cfRule type="cellIs" dxfId="69" priority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4"/>
  <sheetViews>
    <sheetView topLeftCell="A10" workbookViewId="0">
      <selection activeCell="H17" sqref="H17:V17"/>
    </sheetView>
  </sheetViews>
  <sheetFormatPr defaultColWidth="5.81640625" defaultRowHeight="14.5"/>
  <cols>
    <col min="1" max="1" width="12.6328125" style="15" customWidth="1"/>
    <col min="2" max="2" width="20.81640625" style="15" customWidth="1"/>
    <col min="3" max="4" width="17.1796875" style="15" customWidth="1"/>
    <col min="5" max="6" width="25.81640625" style="15" customWidth="1"/>
    <col min="7" max="7" width="26.36328125" style="15" customWidth="1"/>
    <col min="8" max="8" width="16.453125" style="2" customWidth="1"/>
    <col min="9" max="9" width="14.453125" style="2" customWidth="1"/>
    <col min="10" max="10" width="9.453125" style="2" customWidth="1"/>
    <col min="11" max="11" width="16.6328125" style="2" customWidth="1"/>
    <col min="12" max="12" width="12.453125" style="2" customWidth="1"/>
    <col min="13" max="13" width="9.54296875" style="2" customWidth="1"/>
    <col min="14" max="14" width="15.54296875" style="2" customWidth="1"/>
    <col min="15" max="246" width="8.81640625" style="2" customWidth="1"/>
    <col min="247" max="247" width="24.6328125" style="2" customWidth="1"/>
    <col min="248" max="248" width="6" style="2" bestFit="1" customWidth="1"/>
    <col min="249" max="256" width="5.81640625" style="2"/>
    <col min="257" max="257" width="12.6328125" style="2" customWidth="1"/>
    <col min="258" max="258" width="20.81640625" style="2" customWidth="1"/>
    <col min="259" max="260" width="17.1796875" style="2" customWidth="1"/>
    <col min="261" max="262" width="25.81640625" style="2" customWidth="1"/>
    <col min="263" max="263" width="26.36328125" style="2" customWidth="1"/>
    <col min="264" max="264" width="16.453125" style="2" customWidth="1"/>
    <col min="265" max="265" width="14.453125" style="2" customWidth="1"/>
    <col min="266" max="266" width="9.453125" style="2" customWidth="1"/>
    <col min="267" max="267" width="16.6328125" style="2" customWidth="1"/>
    <col min="268" max="268" width="12.453125" style="2" customWidth="1"/>
    <col min="269" max="269" width="9.54296875" style="2" customWidth="1"/>
    <col min="270" max="270" width="15.54296875" style="2" customWidth="1"/>
    <col min="271" max="502" width="8.81640625" style="2" customWidth="1"/>
    <col min="503" max="503" width="24.6328125" style="2" customWidth="1"/>
    <col min="504" max="504" width="6" style="2" bestFit="1" customWidth="1"/>
    <col min="505" max="512" width="5.81640625" style="2"/>
    <col min="513" max="513" width="12.6328125" style="2" customWidth="1"/>
    <col min="514" max="514" width="20.81640625" style="2" customWidth="1"/>
    <col min="515" max="516" width="17.1796875" style="2" customWidth="1"/>
    <col min="517" max="518" width="25.81640625" style="2" customWidth="1"/>
    <col min="519" max="519" width="26.36328125" style="2" customWidth="1"/>
    <col min="520" max="520" width="16.453125" style="2" customWidth="1"/>
    <col min="521" max="521" width="14.453125" style="2" customWidth="1"/>
    <col min="522" max="522" width="9.453125" style="2" customWidth="1"/>
    <col min="523" max="523" width="16.6328125" style="2" customWidth="1"/>
    <col min="524" max="524" width="12.453125" style="2" customWidth="1"/>
    <col min="525" max="525" width="9.54296875" style="2" customWidth="1"/>
    <col min="526" max="526" width="15.54296875" style="2" customWidth="1"/>
    <col min="527" max="758" width="8.81640625" style="2" customWidth="1"/>
    <col min="759" max="759" width="24.6328125" style="2" customWidth="1"/>
    <col min="760" max="760" width="6" style="2" bestFit="1" customWidth="1"/>
    <col min="761" max="768" width="5.81640625" style="2"/>
    <col min="769" max="769" width="12.6328125" style="2" customWidth="1"/>
    <col min="770" max="770" width="20.81640625" style="2" customWidth="1"/>
    <col min="771" max="772" width="17.1796875" style="2" customWidth="1"/>
    <col min="773" max="774" width="25.81640625" style="2" customWidth="1"/>
    <col min="775" max="775" width="26.36328125" style="2" customWidth="1"/>
    <col min="776" max="776" width="16.453125" style="2" customWidth="1"/>
    <col min="777" max="777" width="14.453125" style="2" customWidth="1"/>
    <col min="778" max="778" width="9.453125" style="2" customWidth="1"/>
    <col min="779" max="779" width="16.6328125" style="2" customWidth="1"/>
    <col min="780" max="780" width="12.453125" style="2" customWidth="1"/>
    <col min="781" max="781" width="9.54296875" style="2" customWidth="1"/>
    <col min="782" max="782" width="15.54296875" style="2" customWidth="1"/>
    <col min="783" max="1014" width="8.81640625" style="2" customWidth="1"/>
    <col min="1015" max="1015" width="24.6328125" style="2" customWidth="1"/>
    <col min="1016" max="1016" width="6" style="2" bestFit="1" customWidth="1"/>
    <col min="1017" max="1024" width="5.81640625" style="2"/>
    <col min="1025" max="1025" width="12.6328125" style="2" customWidth="1"/>
    <col min="1026" max="1026" width="20.81640625" style="2" customWidth="1"/>
    <col min="1027" max="1028" width="17.1796875" style="2" customWidth="1"/>
    <col min="1029" max="1030" width="25.81640625" style="2" customWidth="1"/>
    <col min="1031" max="1031" width="26.36328125" style="2" customWidth="1"/>
    <col min="1032" max="1032" width="16.453125" style="2" customWidth="1"/>
    <col min="1033" max="1033" width="14.453125" style="2" customWidth="1"/>
    <col min="1034" max="1034" width="9.453125" style="2" customWidth="1"/>
    <col min="1035" max="1035" width="16.6328125" style="2" customWidth="1"/>
    <col min="1036" max="1036" width="12.453125" style="2" customWidth="1"/>
    <col min="1037" max="1037" width="9.54296875" style="2" customWidth="1"/>
    <col min="1038" max="1038" width="15.54296875" style="2" customWidth="1"/>
    <col min="1039" max="1270" width="8.81640625" style="2" customWidth="1"/>
    <col min="1271" max="1271" width="24.6328125" style="2" customWidth="1"/>
    <col min="1272" max="1272" width="6" style="2" bestFit="1" customWidth="1"/>
    <col min="1273" max="1280" width="5.81640625" style="2"/>
    <col min="1281" max="1281" width="12.6328125" style="2" customWidth="1"/>
    <col min="1282" max="1282" width="20.81640625" style="2" customWidth="1"/>
    <col min="1283" max="1284" width="17.1796875" style="2" customWidth="1"/>
    <col min="1285" max="1286" width="25.81640625" style="2" customWidth="1"/>
    <col min="1287" max="1287" width="26.36328125" style="2" customWidth="1"/>
    <col min="1288" max="1288" width="16.453125" style="2" customWidth="1"/>
    <col min="1289" max="1289" width="14.453125" style="2" customWidth="1"/>
    <col min="1290" max="1290" width="9.453125" style="2" customWidth="1"/>
    <col min="1291" max="1291" width="16.6328125" style="2" customWidth="1"/>
    <col min="1292" max="1292" width="12.453125" style="2" customWidth="1"/>
    <col min="1293" max="1293" width="9.54296875" style="2" customWidth="1"/>
    <col min="1294" max="1294" width="15.54296875" style="2" customWidth="1"/>
    <col min="1295" max="1526" width="8.81640625" style="2" customWidth="1"/>
    <col min="1527" max="1527" width="24.6328125" style="2" customWidth="1"/>
    <col min="1528" max="1528" width="6" style="2" bestFit="1" customWidth="1"/>
    <col min="1529" max="1536" width="5.81640625" style="2"/>
    <col min="1537" max="1537" width="12.6328125" style="2" customWidth="1"/>
    <col min="1538" max="1538" width="20.81640625" style="2" customWidth="1"/>
    <col min="1539" max="1540" width="17.1796875" style="2" customWidth="1"/>
    <col min="1541" max="1542" width="25.81640625" style="2" customWidth="1"/>
    <col min="1543" max="1543" width="26.36328125" style="2" customWidth="1"/>
    <col min="1544" max="1544" width="16.453125" style="2" customWidth="1"/>
    <col min="1545" max="1545" width="14.453125" style="2" customWidth="1"/>
    <col min="1546" max="1546" width="9.453125" style="2" customWidth="1"/>
    <col min="1547" max="1547" width="16.6328125" style="2" customWidth="1"/>
    <col min="1548" max="1548" width="12.453125" style="2" customWidth="1"/>
    <col min="1549" max="1549" width="9.54296875" style="2" customWidth="1"/>
    <col min="1550" max="1550" width="15.54296875" style="2" customWidth="1"/>
    <col min="1551" max="1782" width="8.81640625" style="2" customWidth="1"/>
    <col min="1783" max="1783" width="24.6328125" style="2" customWidth="1"/>
    <col min="1784" max="1784" width="6" style="2" bestFit="1" customWidth="1"/>
    <col min="1785" max="1792" width="5.81640625" style="2"/>
    <col min="1793" max="1793" width="12.6328125" style="2" customWidth="1"/>
    <col min="1794" max="1794" width="20.81640625" style="2" customWidth="1"/>
    <col min="1795" max="1796" width="17.1796875" style="2" customWidth="1"/>
    <col min="1797" max="1798" width="25.81640625" style="2" customWidth="1"/>
    <col min="1799" max="1799" width="26.36328125" style="2" customWidth="1"/>
    <col min="1800" max="1800" width="16.453125" style="2" customWidth="1"/>
    <col min="1801" max="1801" width="14.453125" style="2" customWidth="1"/>
    <col min="1802" max="1802" width="9.453125" style="2" customWidth="1"/>
    <col min="1803" max="1803" width="16.6328125" style="2" customWidth="1"/>
    <col min="1804" max="1804" width="12.453125" style="2" customWidth="1"/>
    <col min="1805" max="1805" width="9.54296875" style="2" customWidth="1"/>
    <col min="1806" max="1806" width="15.54296875" style="2" customWidth="1"/>
    <col min="1807" max="2038" width="8.81640625" style="2" customWidth="1"/>
    <col min="2039" max="2039" width="24.6328125" style="2" customWidth="1"/>
    <col min="2040" max="2040" width="6" style="2" bestFit="1" customWidth="1"/>
    <col min="2041" max="2048" width="5.81640625" style="2"/>
    <col min="2049" max="2049" width="12.6328125" style="2" customWidth="1"/>
    <col min="2050" max="2050" width="20.81640625" style="2" customWidth="1"/>
    <col min="2051" max="2052" width="17.1796875" style="2" customWidth="1"/>
    <col min="2053" max="2054" width="25.81640625" style="2" customWidth="1"/>
    <col min="2055" max="2055" width="26.36328125" style="2" customWidth="1"/>
    <col min="2056" max="2056" width="16.453125" style="2" customWidth="1"/>
    <col min="2057" max="2057" width="14.453125" style="2" customWidth="1"/>
    <col min="2058" max="2058" width="9.453125" style="2" customWidth="1"/>
    <col min="2059" max="2059" width="16.6328125" style="2" customWidth="1"/>
    <col min="2060" max="2060" width="12.453125" style="2" customWidth="1"/>
    <col min="2061" max="2061" width="9.54296875" style="2" customWidth="1"/>
    <col min="2062" max="2062" width="15.54296875" style="2" customWidth="1"/>
    <col min="2063" max="2294" width="8.81640625" style="2" customWidth="1"/>
    <col min="2295" max="2295" width="24.6328125" style="2" customWidth="1"/>
    <col min="2296" max="2296" width="6" style="2" bestFit="1" customWidth="1"/>
    <col min="2297" max="2304" width="5.81640625" style="2"/>
    <col min="2305" max="2305" width="12.6328125" style="2" customWidth="1"/>
    <col min="2306" max="2306" width="20.81640625" style="2" customWidth="1"/>
    <col min="2307" max="2308" width="17.1796875" style="2" customWidth="1"/>
    <col min="2309" max="2310" width="25.81640625" style="2" customWidth="1"/>
    <col min="2311" max="2311" width="26.36328125" style="2" customWidth="1"/>
    <col min="2312" max="2312" width="16.453125" style="2" customWidth="1"/>
    <col min="2313" max="2313" width="14.453125" style="2" customWidth="1"/>
    <col min="2314" max="2314" width="9.453125" style="2" customWidth="1"/>
    <col min="2315" max="2315" width="16.6328125" style="2" customWidth="1"/>
    <col min="2316" max="2316" width="12.453125" style="2" customWidth="1"/>
    <col min="2317" max="2317" width="9.54296875" style="2" customWidth="1"/>
    <col min="2318" max="2318" width="15.54296875" style="2" customWidth="1"/>
    <col min="2319" max="2550" width="8.81640625" style="2" customWidth="1"/>
    <col min="2551" max="2551" width="24.6328125" style="2" customWidth="1"/>
    <col min="2552" max="2552" width="6" style="2" bestFit="1" customWidth="1"/>
    <col min="2553" max="2560" width="5.81640625" style="2"/>
    <col min="2561" max="2561" width="12.6328125" style="2" customWidth="1"/>
    <col min="2562" max="2562" width="20.81640625" style="2" customWidth="1"/>
    <col min="2563" max="2564" width="17.1796875" style="2" customWidth="1"/>
    <col min="2565" max="2566" width="25.81640625" style="2" customWidth="1"/>
    <col min="2567" max="2567" width="26.36328125" style="2" customWidth="1"/>
    <col min="2568" max="2568" width="16.453125" style="2" customWidth="1"/>
    <col min="2569" max="2569" width="14.453125" style="2" customWidth="1"/>
    <col min="2570" max="2570" width="9.453125" style="2" customWidth="1"/>
    <col min="2571" max="2571" width="16.6328125" style="2" customWidth="1"/>
    <col min="2572" max="2572" width="12.453125" style="2" customWidth="1"/>
    <col min="2573" max="2573" width="9.54296875" style="2" customWidth="1"/>
    <col min="2574" max="2574" width="15.54296875" style="2" customWidth="1"/>
    <col min="2575" max="2806" width="8.81640625" style="2" customWidth="1"/>
    <col min="2807" max="2807" width="24.6328125" style="2" customWidth="1"/>
    <col min="2808" max="2808" width="6" style="2" bestFit="1" customWidth="1"/>
    <col min="2809" max="2816" width="5.81640625" style="2"/>
    <col min="2817" max="2817" width="12.6328125" style="2" customWidth="1"/>
    <col min="2818" max="2818" width="20.81640625" style="2" customWidth="1"/>
    <col min="2819" max="2820" width="17.1796875" style="2" customWidth="1"/>
    <col min="2821" max="2822" width="25.81640625" style="2" customWidth="1"/>
    <col min="2823" max="2823" width="26.36328125" style="2" customWidth="1"/>
    <col min="2824" max="2824" width="16.453125" style="2" customWidth="1"/>
    <col min="2825" max="2825" width="14.453125" style="2" customWidth="1"/>
    <col min="2826" max="2826" width="9.453125" style="2" customWidth="1"/>
    <col min="2827" max="2827" width="16.6328125" style="2" customWidth="1"/>
    <col min="2828" max="2828" width="12.453125" style="2" customWidth="1"/>
    <col min="2829" max="2829" width="9.54296875" style="2" customWidth="1"/>
    <col min="2830" max="2830" width="15.54296875" style="2" customWidth="1"/>
    <col min="2831" max="3062" width="8.81640625" style="2" customWidth="1"/>
    <col min="3063" max="3063" width="24.6328125" style="2" customWidth="1"/>
    <col min="3064" max="3064" width="6" style="2" bestFit="1" customWidth="1"/>
    <col min="3065" max="3072" width="5.81640625" style="2"/>
    <col min="3073" max="3073" width="12.6328125" style="2" customWidth="1"/>
    <col min="3074" max="3074" width="20.81640625" style="2" customWidth="1"/>
    <col min="3075" max="3076" width="17.1796875" style="2" customWidth="1"/>
    <col min="3077" max="3078" width="25.81640625" style="2" customWidth="1"/>
    <col min="3079" max="3079" width="26.36328125" style="2" customWidth="1"/>
    <col min="3080" max="3080" width="16.453125" style="2" customWidth="1"/>
    <col min="3081" max="3081" width="14.453125" style="2" customWidth="1"/>
    <col min="3082" max="3082" width="9.453125" style="2" customWidth="1"/>
    <col min="3083" max="3083" width="16.6328125" style="2" customWidth="1"/>
    <col min="3084" max="3084" width="12.453125" style="2" customWidth="1"/>
    <col min="3085" max="3085" width="9.54296875" style="2" customWidth="1"/>
    <col min="3086" max="3086" width="15.54296875" style="2" customWidth="1"/>
    <col min="3087" max="3318" width="8.81640625" style="2" customWidth="1"/>
    <col min="3319" max="3319" width="24.6328125" style="2" customWidth="1"/>
    <col min="3320" max="3320" width="6" style="2" bestFit="1" customWidth="1"/>
    <col min="3321" max="3328" width="5.81640625" style="2"/>
    <col min="3329" max="3329" width="12.6328125" style="2" customWidth="1"/>
    <col min="3330" max="3330" width="20.81640625" style="2" customWidth="1"/>
    <col min="3331" max="3332" width="17.1796875" style="2" customWidth="1"/>
    <col min="3333" max="3334" width="25.81640625" style="2" customWidth="1"/>
    <col min="3335" max="3335" width="26.36328125" style="2" customWidth="1"/>
    <col min="3336" max="3336" width="16.453125" style="2" customWidth="1"/>
    <col min="3337" max="3337" width="14.453125" style="2" customWidth="1"/>
    <col min="3338" max="3338" width="9.453125" style="2" customWidth="1"/>
    <col min="3339" max="3339" width="16.6328125" style="2" customWidth="1"/>
    <col min="3340" max="3340" width="12.453125" style="2" customWidth="1"/>
    <col min="3341" max="3341" width="9.54296875" style="2" customWidth="1"/>
    <col min="3342" max="3342" width="15.54296875" style="2" customWidth="1"/>
    <col min="3343" max="3574" width="8.81640625" style="2" customWidth="1"/>
    <col min="3575" max="3575" width="24.6328125" style="2" customWidth="1"/>
    <col min="3576" max="3576" width="6" style="2" bestFit="1" customWidth="1"/>
    <col min="3577" max="3584" width="5.81640625" style="2"/>
    <col min="3585" max="3585" width="12.6328125" style="2" customWidth="1"/>
    <col min="3586" max="3586" width="20.81640625" style="2" customWidth="1"/>
    <col min="3587" max="3588" width="17.1796875" style="2" customWidth="1"/>
    <col min="3589" max="3590" width="25.81640625" style="2" customWidth="1"/>
    <col min="3591" max="3591" width="26.36328125" style="2" customWidth="1"/>
    <col min="3592" max="3592" width="16.453125" style="2" customWidth="1"/>
    <col min="3593" max="3593" width="14.453125" style="2" customWidth="1"/>
    <col min="3594" max="3594" width="9.453125" style="2" customWidth="1"/>
    <col min="3595" max="3595" width="16.6328125" style="2" customWidth="1"/>
    <col min="3596" max="3596" width="12.453125" style="2" customWidth="1"/>
    <col min="3597" max="3597" width="9.54296875" style="2" customWidth="1"/>
    <col min="3598" max="3598" width="15.54296875" style="2" customWidth="1"/>
    <col min="3599" max="3830" width="8.81640625" style="2" customWidth="1"/>
    <col min="3831" max="3831" width="24.6328125" style="2" customWidth="1"/>
    <col min="3832" max="3832" width="6" style="2" bestFit="1" customWidth="1"/>
    <col min="3833" max="3840" width="5.81640625" style="2"/>
    <col min="3841" max="3841" width="12.6328125" style="2" customWidth="1"/>
    <col min="3842" max="3842" width="20.81640625" style="2" customWidth="1"/>
    <col min="3843" max="3844" width="17.1796875" style="2" customWidth="1"/>
    <col min="3845" max="3846" width="25.81640625" style="2" customWidth="1"/>
    <col min="3847" max="3847" width="26.36328125" style="2" customWidth="1"/>
    <col min="3848" max="3848" width="16.453125" style="2" customWidth="1"/>
    <col min="3849" max="3849" width="14.453125" style="2" customWidth="1"/>
    <col min="3850" max="3850" width="9.453125" style="2" customWidth="1"/>
    <col min="3851" max="3851" width="16.6328125" style="2" customWidth="1"/>
    <col min="3852" max="3852" width="12.453125" style="2" customWidth="1"/>
    <col min="3853" max="3853" width="9.54296875" style="2" customWidth="1"/>
    <col min="3854" max="3854" width="15.54296875" style="2" customWidth="1"/>
    <col min="3855" max="4086" width="8.81640625" style="2" customWidth="1"/>
    <col min="4087" max="4087" width="24.6328125" style="2" customWidth="1"/>
    <col min="4088" max="4088" width="6" style="2" bestFit="1" customWidth="1"/>
    <col min="4089" max="4096" width="5.81640625" style="2"/>
    <col min="4097" max="4097" width="12.6328125" style="2" customWidth="1"/>
    <col min="4098" max="4098" width="20.81640625" style="2" customWidth="1"/>
    <col min="4099" max="4100" width="17.1796875" style="2" customWidth="1"/>
    <col min="4101" max="4102" width="25.81640625" style="2" customWidth="1"/>
    <col min="4103" max="4103" width="26.36328125" style="2" customWidth="1"/>
    <col min="4104" max="4104" width="16.453125" style="2" customWidth="1"/>
    <col min="4105" max="4105" width="14.453125" style="2" customWidth="1"/>
    <col min="4106" max="4106" width="9.453125" style="2" customWidth="1"/>
    <col min="4107" max="4107" width="16.6328125" style="2" customWidth="1"/>
    <col min="4108" max="4108" width="12.453125" style="2" customWidth="1"/>
    <col min="4109" max="4109" width="9.54296875" style="2" customWidth="1"/>
    <col min="4110" max="4110" width="15.54296875" style="2" customWidth="1"/>
    <col min="4111" max="4342" width="8.81640625" style="2" customWidth="1"/>
    <col min="4343" max="4343" width="24.6328125" style="2" customWidth="1"/>
    <col min="4344" max="4344" width="6" style="2" bestFit="1" customWidth="1"/>
    <col min="4345" max="4352" width="5.81640625" style="2"/>
    <col min="4353" max="4353" width="12.6328125" style="2" customWidth="1"/>
    <col min="4354" max="4354" width="20.81640625" style="2" customWidth="1"/>
    <col min="4355" max="4356" width="17.1796875" style="2" customWidth="1"/>
    <col min="4357" max="4358" width="25.81640625" style="2" customWidth="1"/>
    <col min="4359" max="4359" width="26.36328125" style="2" customWidth="1"/>
    <col min="4360" max="4360" width="16.453125" style="2" customWidth="1"/>
    <col min="4361" max="4361" width="14.453125" style="2" customWidth="1"/>
    <col min="4362" max="4362" width="9.453125" style="2" customWidth="1"/>
    <col min="4363" max="4363" width="16.6328125" style="2" customWidth="1"/>
    <col min="4364" max="4364" width="12.453125" style="2" customWidth="1"/>
    <col min="4365" max="4365" width="9.54296875" style="2" customWidth="1"/>
    <col min="4366" max="4366" width="15.54296875" style="2" customWidth="1"/>
    <col min="4367" max="4598" width="8.81640625" style="2" customWidth="1"/>
    <col min="4599" max="4599" width="24.6328125" style="2" customWidth="1"/>
    <col min="4600" max="4600" width="6" style="2" bestFit="1" customWidth="1"/>
    <col min="4601" max="4608" width="5.81640625" style="2"/>
    <col min="4609" max="4609" width="12.6328125" style="2" customWidth="1"/>
    <col min="4610" max="4610" width="20.81640625" style="2" customWidth="1"/>
    <col min="4611" max="4612" width="17.1796875" style="2" customWidth="1"/>
    <col min="4613" max="4614" width="25.81640625" style="2" customWidth="1"/>
    <col min="4615" max="4615" width="26.36328125" style="2" customWidth="1"/>
    <col min="4616" max="4616" width="16.453125" style="2" customWidth="1"/>
    <col min="4617" max="4617" width="14.453125" style="2" customWidth="1"/>
    <col min="4618" max="4618" width="9.453125" style="2" customWidth="1"/>
    <col min="4619" max="4619" width="16.6328125" style="2" customWidth="1"/>
    <col min="4620" max="4620" width="12.453125" style="2" customWidth="1"/>
    <col min="4621" max="4621" width="9.54296875" style="2" customWidth="1"/>
    <col min="4622" max="4622" width="15.54296875" style="2" customWidth="1"/>
    <col min="4623" max="4854" width="8.81640625" style="2" customWidth="1"/>
    <col min="4855" max="4855" width="24.6328125" style="2" customWidth="1"/>
    <col min="4856" max="4856" width="6" style="2" bestFit="1" customWidth="1"/>
    <col min="4857" max="4864" width="5.81640625" style="2"/>
    <col min="4865" max="4865" width="12.6328125" style="2" customWidth="1"/>
    <col min="4866" max="4866" width="20.81640625" style="2" customWidth="1"/>
    <col min="4867" max="4868" width="17.1796875" style="2" customWidth="1"/>
    <col min="4869" max="4870" width="25.81640625" style="2" customWidth="1"/>
    <col min="4871" max="4871" width="26.36328125" style="2" customWidth="1"/>
    <col min="4872" max="4872" width="16.453125" style="2" customWidth="1"/>
    <col min="4873" max="4873" width="14.453125" style="2" customWidth="1"/>
    <col min="4874" max="4874" width="9.453125" style="2" customWidth="1"/>
    <col min="4875" max="4875" width="16.6328125" style="2" customWidth="1"/>
    <col min="4876" max="4876" width="12.453125" style="2" customWidth="1"/>
    <col min="4877" max="4877" width="9.54296875" style="2" customWidth="1"/>
    <col min="4878" max="4878" width="15.54296875" style="2" customWidth="1"/>
    <col min="4879" max="5110" width="8.81640625" style="2" customWidth="1"/>
    <col min="5111" max="5111" width="24.6328125" style="2" customWidth="1"/>
    <col min="5112" max="5112" width="6" style="2" bestFit="1" customWidth="1"/>
    <col min="5113" max="5120" width="5.81640625" style="2"/>
    <col min="5121" max="5121" width="12.6328125" style="2" customWidth="1"/>
    <col min="5122" max="5122" width="20.81640625" style="2" customWidth="1"/>
    <col min="5123" max="5124" width="17.1796875" style="2" customWidth="1"/>
    <col min="5125" max="5126" width="25.81640625" style="2" customWidth="1"/>
    <col min="5127" max="5127" width="26.36328125" style="2" customWidth="1"/>
    <col min="5128" max="5128" width="16.453125" style="2" customWidth="1"/>
    <col min="5129" max="5129" width="14.453125" style="2" customWidth="1"/>
    <col min="5130" max="5130" width="9.453125" style="2" customWidth="1"/>
    <col min="5131" max="5131" width="16.6328125" style="2" customWidth="1"/>
    <col min="5132" max="5132" width="12.453125" style="2" customWidth="1"/>
    <col min="5133" max="5133" width="9.54296875" style="2" customWidth="1"/>
    <col min="5134" max="5134" width="15.54296875" style="2" customWidth="1"/>
    <col min="5135" max="5366" width="8.81640625" style="2" customWidth="1"/>
    <col min="5367" max="5367" width="24.6328125" style="2" customWidth="1"/>
    <col min="5368" max="5368" width="6" style="2" bestFit="1" customWidth="1"/>
    <col min="5369" max="5376" width="5.81640625" style="2"/>
    <col min="5377" max="5377" width="12.6328125" style="2" customWidth="1"/>
    <col min="5378" max="5378" width="20.81640625" style="2" customWidth="1"/>
    <col min="5379" max="5380" width="17.1796875" style="2" customWidth="1"/>
    <col min="5381" max="5382" width="25.81640625" style="2" customWidth="1"/>
    <col min="5383" max="5383" width="26.36328125" style="2" customWidth="1"/>
    <col min="5384" max="5384" width="16.453125" style="2" customWidth="1"/>
    <col min="5385" max="5385" width="14.453125" style="2" customWidth="1"/>
    <col min="5386" max="5386" width="9.453125" style="2" customWidth="1"/>
    <col min="5387" max="5387" width="16.6328125" style="2" customWidth="1"/>
    <col min="5388" max="5388" width="12.453125" style="2" customWidth="1"/>
    <col min="5389" max="5389" width="9.54296875" style="2" customWidth="1"/>
    <col min="5390" max="5390" width="15.54296875" style="2" customWidth="1"/>
    <col min="5391" max="5622" width="8.81640625" style="2" customWidth="1"/>
    <col min="5623" max="5623" width="24.6328125" style="2" customWidth="1"/>
    <col min="5624" max="5624" width="6" style="2" bestFit="1" customWidth="1"/>
    <col min="5625" max="5632" width="5.81640625" style="2"/>
    <col min="5633" max="5633" width="12.6328125" style="2" customWidth="1"/>
    <col min="5634" max="5634" width="20.81640625" style="2" customWidth="1"/>
    <col min="5635" max="5636" width="17.1796875" style="2" customWidth="1"/>
    <col min="5637" max="5638" width="25.81640625" style="2" customWidth="1"/>
    <col min="5639" max="5639" width="26.36328125" style="2" customWidth="1"/>
    <col min="5640" max="5640" width="16.453125" style="2" customWidth="1"/>
    <col min="5641" max="5641" width="14.453125" style="2" customWidth="1"/>
    <col min="5642" max="5642" width="9.453125" style="2" customWidth="1"/>
    <col min="5643" max="5643" width="16.6328125" style="2" customWidth="1"/>
    <col min="5644" max="5644" width="12.453125" style="2" customWidth="1"/>
    <col min="5645" max="5645" width="9.54296875" style="2" customWidth="1"/>
    <col min="5646" max="5646" width="15.54296875" style="2" customWidth="1"/>
    <col min="5647" max="5878" width="8.81640625" style="2" customWidth="1"/>
    <col min="5879" max="5879" width="24.6328125" style="2" customWidth="1"/>
    <col min="5880" max="5880" width="6" style="2" bestFit="1" customWidth="1"/>
    <col min="5881" max="5888" width="5.81640625" style="2"/>
    <col min="5889" max="5889" width="12.6328125" style="2" customWidth="1"/>
    <col min="5890" max="5890" width="20.81640625" style="2" customWidth="1"/>
    <col min="5891" max="5892" width="17.1796875" style="2" customWidth="1"/>
    <col min="5893" max="5894" width="25.81640625" style="2" customWidth="1"/>
    <col min="5895" max="5895" width="26.36328125" style="2" customWidth="1"/>
    <col min="5896" max="5896" width="16.453125" style="2" customWidth="1"/>
    <col min="5897" max="5897" width="14.453125" style="2" customWidth="1"/>
    <col min="5898" max="5898" width="9.453125" style="2" customWidth="1"/>
    <col min="5899" max="5899" width="16.6328125" style="2" customWidth="1"/>
    <col min="5900" max="5900" width="12.453125" style="2" customWidth="1"/>
    <col min="5901" max="5901" width="9.54296875" style="2" customWidth="1"/>
    <col min="5902" max="5902" width="15.54296875" style="2" customWidth="1"/>
    <col min="5903" max="6134" width="8.81640625" style="2" customWidth="1"/>
    <col min="6135" max="6135" width="24.6328125" style="2" customWidth="1"/>
    <col min="6136" max="6136" width="6" style="2" bestFit="1" customWidth="1"/>
    <col min="6137" max="6144" width="5.81640625" style="2"/>
    <col min="6145" max="6145" width="12.6328125" style="2" customWidth="1"/>
    <col min="6146" max="6146" width="20.81640625" style="2" customWidth="1"/>
    <col min="6147" max="6148" width="17.1796875" style="2" customWidth="1"/>
    <col min="6149" max="6150" width="25.81640625" style="2" customWidth="1"/>
    <col min="6151" max="6151" width="26.36328125" style="2" customWidth="1"/>
    <col min="6152" max="6152" width="16.453125" style="2" customWidth="1"/>
    <col min="6153" max="6153" width="14.453125" style="2" customWidth="1"/>
    <col min="6154" max="6154" width="9.453125" style="2" customWidth="1"/>
    <col min="6155" max="6155" width="16.6328125" style="2" customWidth="1"/>
    <col min="6156" max="6156" width="12.453125" style="2" customWidth="1"/>
    <col min="6157" max="6157" width="9.54296875" style="2" customWidth="1"/>
    <col min="6158" max="6158" width="15.54296875" style="2" customWidth="1"/>
    <col min="6159" max="6390" width="8.81640625" style="2" customWidth="1"/>
    <col min="6391" max="6391" width="24.6328125" style="2" customWidth="1"/>
    <col min="6392" max="6392" width="6" style="2" bestFit="1" customWidth="1"/>
    <col min="6393" max="6400" width="5.81640625" style="2"/>
    <col min="6401" max="6401" width="12.6328125" style="2" customWidth="1"/>
    <col min="6402" max="6402" width="20.81640625" style="2" customWidth="1"/>
    <col min="6403" max="6404" width="17.1796875" style="2" customWidth="1"/>
    <col min="6405" max="6406" width="25.81640625" style="2" customWidth="1"/>
    <col min="6407" max="6407" width="26.36328125" style="2" customWidth="1"/>
    <col min="6408" max="6408" width="16.453125" style="2" customWidth="1"/>
    <col min="6409" max="6409" width="14.453125" style="2" customWidth="1"/>
    <col min="6410" max="6410" width="9.453125" style="2" customWidth="1"/>
    <col min="6411" max="6411" width="16.6328125" style="2" customWidth="1"/>
    <col min="6412" max="6412" width="12.453125" style="2" customWidth="1"/>
    <col min="6413" max="6413" width="9.54296875" style="2" customWidth="1"/>
    <col min="6414" max="6414" width="15.54296875" style="2" customWidth="1"/>
    <col min="6415" max="6646" width="8.81640625" style="2" customWidth="1"/>
    <col min="6647" max="6647" width="24.6328125" style="2" customWidth="1"/>
    <col min="6648" max="6648" width="6" style="2" bestFit="1" customWidth="1"/>
    <col min="6649" max="6656" width="5.81640625" style="2"/>
    <col min="6657" max="6657" width="12.6328125" style="2" customWidth="1"/>
    <col min="6658" max="6658" width="20.81640625" style="2" customWidth="1"/>
    <col min="6659" max="6660" width="17.1796875" style="2" customWidth="1"/>
    <col min="6661" max="6662" width="25.81640625" style="2" customWidth="1"/>
    <col min="6663" max="6663" width="26.36328125" style="2" customWidth="1"/>
    <col min="6664" max="6664" width="16.453125" style="2" customWidth="1"/>
    <col min="6665" max="6665" width="14.453125" style="2" customWidth="1"/>
    <col min="6666" max="6666" width="9.453125" style="2" customWidth="1"/>
    <col min="6667" max="6667" width="16.6328125" style="2" customWidth="1"/>
    <col min="6668" max="6668" width="12.453125" style="2" customWidth="1"/>
    <col min="6669" max="6669" width="9.54296875" style="2" customWidth="1"/>
    <col min="6670" max="6670" width="15.54296875" style="2" customWidth="1"/>
    <col min="6671" max="6902" width="8.81640625" style="2" customWidth="1"/>
    <col min="6903" max="6903" width="24.6328125" style="2" customWidth="1"/>
    <col min="6904" max="6904" width="6" style="2" bestFit="1" customWidth="1"/>
    <col min="6905" max="6912" width="5.81640625" style="2"/>
    <col min="6913" max="6913" width="12.6328125" style="2" customWidth="1"/>
    <col min="6914" max="6914" width="20.81640625" style="2" customWidth="1"/>
    <col min="6915" max="6916" width="17.1796875" style="2" customWidth="1"/>
    <col min="6917" max="6918" width="25.81640625" style="2" customWidth="1"/>
    <col min="6919" max="6919" width="26.36328125" style="2" customWidth="1"/>
    <col min="6920" max="6920" width="16.453125" style="2" customWidth="1"/>
    <col min="6921" max="6921" width="14.453125" style="2" customWidth="1"/>
    <col min="6922" max="6922" width="9.453125" style="2" customWidth="1"/>
    <col min="6923" max="6923" width="16.6328125" style="2" customWidth="1"/>
    <col min="6924" max="6924" width="12.453125" style="2" customWidth="1"/>
    <col min="6925" max="6925" width="9.54296875" style="2" customWidth="1"/>
    <col min="6926" max="6926" width="15.54296875" style="2" customWidth="1"/>
    <col min="6927" max="7158" width="8.81640625" style="2" customWidth="1"/>
    <col min="7159" max="7159" width="24.6328125" style="2" customWidth="1"/>
    <col min="7160" max="7160" width="6" style="2" bestFit="1" customWidth="1"/>
    <col min="7161" max="7168" width="5.81640625" style="2"/>
    <col min="7169" max="7169" width="12.6328125" style="2" customWidth="1"/>
    <col min="7170" max="7170" width="20.81640625" style="2" customWidth="1"/>
    <col min="7171" max="7172" width="17.1796875" style="2" customWidth="1"/>
    <col min="7173" max="7174" width="25.81640625" style="2" customWidth="1"/>
    <col min="7175" max="7175" width="26.36328125" style="2" customWidth="1"/>
    <col min="7176" max="7176" width="16.453125" style="2" customWidth="1"/>
    <col min="7177" max="7177" width="14.453125" style="2" customWidth="1"/>
    <col min="7178" max="7178" width="9.453125" style="2" customWidth="1"/>
    <col min="7179" max="7179" width="16.6328125" style="2" customWidth="1"/>
    <col min="7180" max="7180" width="12.453125" style="2" customWidth="1"/>
    <col min="7181" max="7181" width="9.54296875" style="2" customWidth="1"/>
    <col min="7182" max="7182" width="15.54296875" style="2" customWidth="1"/>
    <col min="7183" max="7414" width="8.81640625" style="2" customWidth="1"/>
    <col min="7415" max="7415" width="24.6328125" style="2" customWidth="1"/>
    <col min="7416" max="7416" width="6" style="2" bestFit="1" customWidth="1"/>
    <col min="7417" max="7424" width="5.81640625" style="2"/>
    <col min="7425" max="7425" width="12.6328125" style="2" customWidth="1"/>
    <col min="7426" max="7426" width="20.81640625" style="2" customWidth="1"/>
    <col min="7427" max="7428" width="17.1796875" style="2" customWidth="1"/>
    <col min="7429" max="7430" width="25.81640625" style="2" customWidth="1"/>
    <col min="7431" max="7431" width="26.36328125" style="2" customWidth="1"/>
    <col min="7432" max="7432" width="16.453125" style="2" customWidth="1"/>
    <col min="7433" max="7433" width="14.453125" style="2" customWidth="1"/>
    <col min="7434" max="7434" width="9.453125" style="2" customWidth="1"/>
    <col min="7435" max="7435" width="16.6328125" style="2" customWidth="1"/>
    <col min="7436" max="7436" width="12.453125" style="2" customWidth="1"/>
    <col min="7437" max="7437" width="9.54296875" style="2" customWidth="1"/>
    <col min="7438" max="7438" width="15.54296875" style="2" customWidth="1"/>
    <col min="7439" max="7670" width="8.81640625" style="2" customWidth="1"/>
    <col min="7671" max="7671" width="24.6328125" style="2" customWidth="1"/>
    <col min="7672" max="7672" width="6" style="2" bestFit="1" customWidth="1"/>
    <col min="7673" max="7680" width="5.81640625" style="2"/>
    <col min="7681" max="7681" width="12.6328125" style="2" customWidth="1"/>
    <col min="7682" max="7682" width="20.81640625" style="2" customWidth="1"/>
    <col min="7683" max="7684" width="17.1796875" style="2" customWidth="1"/>
    <col min="7685" max="7686" width="25.81640625" style="2" customWidth="1"/>
    <col min="7687" max="7687" width="26.36328125" style="2" customWidth="1"/>
    <col min="7688" max="7688" width="16.453125" style="2" customWidth="1"/>
    <col min="7689" max="7689" width="14.453125" style="2" customWidth="1"/>
    <col min="7690" max="7690" width="9.453125" style="2" customWidth="1"/>
    <col min="7691" max="7691" width="16.6328125" style="2" customWidth="1"/>
    <col min="7692" max="7692" width="12.453125" style="2" customWidth="1"/>
    <col min="7693" max="7693" width="9.54296875" style="2" customWidth="1"/>
    <col min="7694" max="7694" width="15.54296875" style="2" customWidth="1"/>
    <col min="7695" max="7926" width="8.81640625" style="2" customWidth="1"/>
    <col min="7927" max="7927" width="24.6328125" style="2" customWidth="1"/>
    <col min="7928" max="7928" width="6" style="2" bestFit="1" customWidth="1"/>
    <col min="7929" max="7936" width="5.81640625" style="2"/>
    <col min="7937" max="7937" width="12.6328125" style="2" customWidth="1"/>
    <col min="7938" max="7938" width="20.81640625" style="2" customWidth="1"/>
    <col min="7939" max="7940" width="17.1796875" style="2" customWidth="1"/>
    <col min="7941" max="7942" width="25.81640625" style="2" customWidth="1"/>
    <col min="7943" max="7943" width="26.36328125" style="2" customWidth="1"/>
    <col min="7944" max="7944" width="16.453125" style="2" customWidth="1"/>
    <col min="7945" max="7945" width="14.453125" style="2" customWidth="1"/>
    <col min="7946" max="7946" width="9.453125" style="2" customWidth="1"/>
    <col min="7947" max="7947" width="16.6328125" style="2" customWidth="1"/>
    <col min="7948" max="7948" width="12.453125" style="2" customWidth="1"/>
    <col min="7949" max="7949" width="9.54296875" style="2" customWidth="1"/>
    <col min="7950" max="7950" width="15.54296875" style="2" customWidth="1"/>
    <col min="7951" max="8182" width="8.81640625" style="2" customWidth="1"/>
    <col min="8183" max="8183" width="24.6328125" style="2" customWidth="1"/>
    <col min="8184" max="8184" width="6" style="2" bestFit="1" customWidth="1"/>
    <col min="8185" max="8192" width="5.81640625" style="2"/>
    <col min="8193" max="8193" width="12.6328125" style="2" customWidth="1"/>
    <col min="8194" max="8194" width="20.81640625" style="2" customWidth="1"/>
    <col min="8195" max="8196" width="17.1796875" style="2" customWidth="1"/>
    <col min="8197" max="8198" width="25.81640625" style="2" customWidth="1"/>
    <col min="8199" max="8199" width="26.36328125" style="2" customWidth="1"/>
    <col min="8200" max="8200" width="16.453125" style="2" customWidth="1"/>
    <col min="8201" max="8201" width="14.453125" style="2" customWidth="1"/>
    <col min="8202" max="8202" width="9.453125" style="2" customWidth="1"/>
    <col min="8203" max="8203" width="16.6328125" style="2" customWidth="1"/>
    <col min="8204" max="8204" width="12.453125" style="2" customWidth="1"/>
    <col min="8205" max="8205" width="9.54296875" style="2" customWidth="1"/>
    <col min="8206" max="8206" width="15.54296875" style="2" customWidth="1"/>
    <col min="8207" max="8438" width="8.81640625" style="2" customWidth="1"/>
    <col min="8439" max="8439" width="24.6328125" style="2" customWidth="1"/>
    <col min="8440" max="8440" width="6" style="2" bestFit="1" customWidth="1"/>
    <col min="8441" max="8448" width="5.81640625" style="2"/>
    <col min="8449" max="8449" width="12.6328125" style="2" customWidth="1"/>
    <col min="8450" max="8450" width="20.81640625" style="2" customWidth="1"/>
    <col min="8451" max="8452" width="17.1796875" style="2" customWidth="1"/>
    <col min="8453" max="8454" width="25.81640625" style="2" customWidth="1"/>
    <col min="8455" max="8455" width="26.36328125" style="2" customWidth="1"/>
    <col min="8456" max="8456" width="16.453125" style="2" customWidth="1"/>
    <col min="8457" max="8457" width="14.453125" style="2" customWidth="1"/>
    <col min="8458" max="8458" width="9.453125" style="2" customWidth="1"/>
    <col min="8459" max="8459" width="16.6328125" style="2" customWidth="1"/>
    <col min="8460" max="8460" width="12.453125" style="2" customWidth="1"/>
    <col min="8461" max="8461" width="9.54296875" style="2" customWidth="1"/>
    <col min="8462" max="8462" width="15.54296875" style="2" customWidth="1"/>
    <col min="8463" max="8694" width="8.81640625" style="2" customWidth="1"/>
    <col min="8695" max="8695" width="24.6328125" style="2" customWidth="1"/>
    <col min="8696" max="8696" width="6" style="2" bestFit="1" customWidth="1"/>
    <col min="8697" max="8704" width="5.81640625" style="2"/>
    <col min="8705" max="8705" width="12.6328125" style="2" customWidth="1"/>
    <col min="8706" max="8706" width="20.81640625" style="2" customWidth="1"/>
    <col min="8707" max="8708" width="17.1796875" style="2" customWidth="1"/>
    <col min="8709" max="8710" width="25.81640625" style="2" customWidth="1"/>
    <col min="8711" max="8711" width="26.36328125" style="2" customWidth="1"/>
    <col min="8712" max="8712" width="16.453125" style="2" customWidth="1"/>
    <col min="8713" max="8713" width="14.453125" style="2" customWidth="1"/>
    <col min="8714" max="8714" width="9.453125" style="2" customWidth="1"/>
    <col min="8715" max="8715" width="16.6328125" style="2" customWidth="1"/>
    <col min="8716" max="8716" width="12.453125" style="2" customWidth="1"/>
    <col min="8717" max="8717" width="9.54296875" style="2" customWidth="1"/>
    <col min="8718" max="8718" width="15.54296875" style="2" customWidth="1"/>
    <col min="8719" max="8950" width="8.81640625" style="2" customWidth="1"/>
    <col min="8951" max="8951" width="24.6328125" style="2" customWidth="1"/>
    <col min="8952" max="8952" width="6" style="2" bestFit="1" customWidth="1"/>
    <col min="8953" max="8960" width="5.81640625" style="2"/>
    <col min="8961" max="8961" width="12.6328125" style="2" customWidth="1"/>
    <col min="8962" max="8962" width="20.81640625" style="2" customWidth="1"/>
    <col min="8963" max="8964" width="17.1796875" style="2" customWidth="1"/>
    <col min="8965" max="8966" width="25.81640625" style="2" customWidth="1"/>
    <col min="8967" max="8967" width="26.36328125" style="2" customWidth="1"/>
    <col min="8968" max="8968" width="16.453125" style="2" customWidth="1"/>
    <col min="8969" max="8969" width="14.453125" style="2" customWidth="1"/>
    <col min="8970" max="8970" width="9.453125" style="2" customWidth="1"/>
    <col min="8971" max="8971" width="16.6328125" style="2" customWidth="1"/>
    <col min="8972" max="8972" width="12.453125" style="2" customWidth="1"/>
    <col min="8973" max="8973" width="9.54296875" style="2" customWidth="1"/>
    <col min="8974" max="8974" width="15.54296875" style="2" customWidth="1"/>
    <col min="8975" max="9206" width="8.81640625" style="2" customWidth="1"/>
    <col min="9207" max="9207" width="24.6328125" style="2" customWidth="1"/>
    <col min="9208" max="9208" width="6" style="2" bestFit="1" customWidth="1"/>
    <col min="9209" max="9216" width="5.81640625" style="2"/>
    <col min="9217" max="9217" width="12.6328125" style="2" customWidth="1"/>
    <col min="9218" max="9218" width="20.81640625" style="2" customWidth="1"/>
    <col min="9219" max="9220" width="17.1796875" style="2" customWidth="1"/>
    <col min="9221" max="9222" width="25.81640625" style="2" customWidth="1"/>
    <col min="9223" max="9223" width="26.36328125" style="2" customWidth="1"/>
    <col min="9224" max="9224" width="16.453125" style="2" customWidth="1"/>
    <col min="9225" max="9225" width="14.453125" style="2" customWidth="1"/>
    <col min="9226" max="9226" width="9.453125" style="2" customWidth="1"/>
    <col min="9227" max="9227" width="16.6328125" style="2" customWidth="1"/>
    <col min="9228" max="9228" width="12.453125" style="2" customWidth="1"/>
    <col min="9229" max="9229" width="9.54296875" style="2" customWidth="1"/>
    <col min="9230" max="9230" width="15.54296875" style="2" customWidth="1"/>
    <col min="9231" max="9462" width="8.81640625" style="2" customWidth="1"/>
    <col min="9463" max="9463" width="24.6328125" style="2" customWidth="1"/>
    <col min="9464" max="9464" width="6" style="2" bestFit="1" customWidth="1"/>
    <col min="9465" max="9472" width="5.81640625" style="2"/>
    <col min="9473" max="9473" width="12.6328125" style="2" customWidth="1"/>
    <col min="9474" max="9474" width="20.81640625" style="2" customWidth="1"/>
    <col min="9475" max="9476" width="17.1796875" style="2" customWidth="1"/>
    <col min="9477" max="9478" width="25.81640625" style="2" customWidth="1"/>
    <col min="9479" max="9479" width="26.36328125" style="2" customWidth="1"/>
    <col min="9480" max="9480" width="16.453125" style="2" customWidth="1"/>
    <col min="9481" max="9481" width="14.453125" style="2" customWidth="1"/>
    <col min="9482" max="9482" width="9.453125" style="2" customWidth="1"/>
    <col min="9483" max="9483" width="16.6328125" style="2" customWidth="1"/>
    <col min="9484" max="9484" width="12.453125" style="2" customWidth="1"/>
    <col min="9485" max="9485" width="9.54296875" style="2" customWidth="1"/>
    <col min="9486" max="9486" width="15.54296875" style="2" customWidth="1"/>
    <col min="9487" max="9718" width="8.81640625" style="2" customWidth="1"/>
    <col min="9719" max="9719" width="24.6328125" style="2" customWidth="1"/>
    <col min="9720" max="9720" width="6" style="2" bestFit="1" customWidth="1"/>
    <col min="9721" max="9728" width="5.81640625" style="2"/>
    <col min="9729" max="9729" width="12.6328125" style="2" customWidth="1"/>
    <col min="9730" max="9730" width="20.81640625" style="2" customWidth="1"/>
    <col min="9731" max="9732" width="17.1796875" style="2" customWidth="1"/>
    <col min="9733" max="9734" width="25.81640625" style="2" customWidth="1"/>
    <col min="9735" max="9735" width="26.36328125" style="2" customWidth="1"/>
    <col min="9736" max="9736" width="16.453125" style="2" customWidth="1"/>
    <col min="9737" max="9737" width="14.453125" style="2" customWidth="1"/>
    <col min="9738" max="9738" width="9.453125" style="2" customWidth="1"/>
    <col min="9739" max="9739" width="16.6328125" style="2" customWidth="1"/>
    <col min="9740" max="9740" width="12.453125" style="2" customWidth="1"/>
    <col min="9741" max="9741" width="9.54296875" style="2" customWidth="1"/>
    <col min="9742" max="9742" width="15.54296875" style="2" customWidth="1"/>
    <col min="9743" max="9974" width="8.81640625" style="2" customWidth="1"/>
    <col min="9975" max="9975" width="24.6328125" style="2" customWidth="1"/>
    <col min="9976" max="9976" width="6" style="2" bestFit="1" customWidth="1"/>
    <col min="9977" max="9984" width="5.81640625" style="2"/>
    <col min="9985" max="9985" width="12.6328125" style="2" customWidth="1"/>
    <col min="9986" max="9986" width="20.81640625" style="2" customWidth="1"/>
    <col min="9987" max="9988" width="17.1796875" style="2" customWidth="1"/>
    <col min="9989" max="9990" width="25.81640625" style="2" customWidth="1"/>
    <col min="9991" max="9991" width="26.36328125" style="2" customWidth="1"/>
    <col min="9992" max="9992" width="16.453125" style="2" customWidth="1"/>
    <col min="9993" max="9993" width="14.453125" style="2" customWidth="1"/>
    <col min="9994" max="9994" width="9.453125" style="2" customWidth="1"/>
    <col min="9995" max="9995" width="16.6328125" style="2" customWidth="1"/>
    <col min="9996" max="9996" width="12.453125" style="2" customWidth="1"/>
    <col min="9997" max="9997" width="9.54296875" style="2" customWidth="1"/>
    <col min="9998" max="9998" width="15.54296875" style="2" customWidth="1"/>
    <col min="9999" max="10230" width="8.81640625" style="2" customWidth="1"/>
    <col min="10231" max="10231" width="24.6328125" style="2" customWidth="1"/>
    <col min="10232" max="10232" width="6" style="2" bestFit="1" customWidth="1"/>
    <col min="10233" max="10240" width="5.81640625" style="2"/>
    <col min="10241" max="10241" width="12.6328125" style="2" customWidth="1"/>
    <col min="10242" max="10242" width="20.81640625" style="2" customWidth="1"/>
    <col min="10243" max="10244" width="17.1796875" style="2" customWidth="1"/>
    <col min="10245" max="10246" width="25.81640625" style="2" customWidth="1"/>
    <col min="10247" max="10247" width="26.36328125" style="2" customWidth="1"/>
    <col min="10248" max="10248" width="16.453125" style="2" customWidth="1"/>
    <col min="10249" max="10249" width="14.453125" style="2" customWidth="1"/>
    <col min="10250" max="10250" width="9.453125" style="2" customWidth="1"/>
    <col min="10251" max="10251" width="16.6328125" style="2" customWidth="1"/>
    <col min="10252" max="10252" width="12.453125" style="2" customWidth="1"/>
    <col min="10253" max="10253" width="9.54296875" style="2" customWidth="1"/>
    <col min="10254" max="10254" width="15.54296875" style="2" customWidth="1"/>
    <col min="10255" max="10486" width="8.81640625" style="2" customWidth="1"/>
    <col min="10487" max="10487" width="24.6328125" style="2" customWidth="1"/>
    <col min="10488" max="10488" width="6" style="2" bestFit="1" customWidth="1"/>
    <col min="10489" max="10496" width="5.81640625" style="2"/>
    <col min="10497" max="10497" width="12.6328125" style="2" customWidth="1"/>
    <col min="10498" max="10498" width="20.81640625" style="2" customWidth="1"/>
    <col min="10499" max="10500" width="17.1796875" style="2" customWidth="1"/>
    <col min="10501" max="10502" width="25.81640625" style="2" customWidth="1"/>
    <col min="10503" max="10503" width="26.36328125" style="2" customWidth="1"/>
    <col min="10504" max="10504" width="16.453125" style="2" customWidth="1"/>
    <col min="10505" max="10505" width="14.453125" style="2" customWidth="1"/>
    <col min="10506" max="10506" width="9.453125" style="2" customWidth="1"/>
    <col min="10507" max="10507" width="16.6328125" style="2" customWidth="1"/>
    <col min="10508" max="10508" width="12.453125" style="2" customWidth="1"/>
    <col min="10509" max="10509" width="9.54296875" style="2" customWidth="1"/>
    <col min="10510" max="10510" width="15.54296875" style="2" customWidth="1"/>
    <col min="10511" max="10742" width="8.81640625" style="2" customWidth="1"/>
    <col min="10743" max="10743" width="24.6328125" style="2" customWidth="1"/>
    <col min="10744" max="10744" width="6" style="2" bestFit="1" customWidth="1"/>
    <col min="10745" max="10752" width="5.81640625" style="2"/>
    <col min="10753" max="10753" width="12.6328125" style="2" customWidth="1"/>
    <col min="10754" max="10754" width="20.81640625" style="2" customWidth="1"/>
    <col min="10755" max="10756" width="17.1796875" style="2" customWidth="1"/>
    <col min="10757" max="10758" width="25.81640625" style="2" customWidth="1"/>
    <col min="10759" max="10759" width="26.36328125" style="2" customWidth="1"/>
    <col min="10760" max="10760" width="16.453125" style="2" customWidth="1"/>
    <col min="10761" max="10761" width="14.453125" style="2" customWidth="1"/>
    <col min="10762" max="10762" width="9.453125" style="2" customWidth="1"/>
    <col min="10763" max="10763" width="16.6328125" style="2" customWidth="1"/>
    <col min="10764" max="10764" width="12.453125" style="2" customWidth="1"/>
    <col min="10765" max="10765" width="9.54296875" style="2" customWidth="1"/>
    <col min="10766" max="10766" width="15.54296875" style="2" customWidth="1"/>
    <col min="10767" max="10998" width="8.81640625" style="2" customWidth="1"/>
    <col min="10999" max="10999" width="24.6328125" style="2" customWidth="1"/>
    <col min="11000" max="11000" width="6" style="2" bestFit="1" customWidth="1"/>
    <col min="11001" max="11008" width="5.81640625" style="2"/>
    <col min="11009" max="11009" width="12.6328125" style="2" customWidth="1"/>
    <col min="11010" max="11010" width="20.81640625" style="2" customWidth="1"/>
    <col min="11011" max="11012" width="17.1796875" style="2" customWidth="1"/>
    <col min="11013" max="11014" width="25.81640625" style="2" customWidth="1"/>
    <col min="11015" max="11015" width="26.36328125" style="2" customWidth="1"/>
    <col min="11016" max="11016" width="16.453125" style="2" customWidth="1"/>
    <col min="11017" max="11017" width="14.453125" style="2" customWidth="1"/>
    <col min="11018" max="11018" width="9.453125" style="2" customWidth="1"/>
    <col min="11019" max="11019" width="16.6328125" style="2" customWidth="1"/>
    <col min="11020" max="11020" width="12.453125" style="2" customWidth="1"/>
    <col min="11021" max="11021" width="9.54296875" style="2" customWidth="1"/>
    <col min="11022" max="11022" width="15.54296875" style="2" customWidth="1"/>
    <col min="11023" max="11254" width="8.81640625" style="2" customWidth="1"/>
    <col min="11255" max="11255" width="24.6328125" style="2" customWidth="1"/>
    <col min="11256" max="11256" width="6" style="2" bestFit="1" customWidth="1"/>
    <col min="11257" max="11264" width="5.81640625" style="2"/>
    <col min="11265" max="11265" width="12.6328125" style="2" customWidth="1"/>
    <col min="11266" max="11266" width="20.81640625" style="2" customWidth="1"/>
    <col min="11267" max="11268" width="17.1796875" style="2" customWidth="1"/>
    <col min="11269" max="11270" width="25.81640625" style="2" customWidth="1"/>
    <col min="11271" max="11271" width="26.36328125" style="2" customWidth="1"/>
    <col min="11272" max="11272" width="16.453125" style="2" customWidth="1"/>
    <col min="11273" max="11273" width="14.453125" style="2" customWidth="1"/>
    <col min="11274" max="11274" width="9.453125" style="2" customWidth="1"/>
    <col min="11275" max="11275" width="16.6328125" style="2" customWidth="1"/>
    <col min="11276" max="11276" width="12.453125" style="2" customWidth="1"/>
    <col min="11277" max="11277" width="9.54296875" style="2" customWidth="1"/>
    <col min="11278" max="11278" width="15.54296875" style="2" customWidth="1"/>
    <col min="11279" max="11510" width="8.81640625" style="2" customWidth="1"/>
    <col min="11511" max="11511" width="24.6328125" style="2" customWidth="1"/>
    <col min="11512" max="11512" width="6" style="2" bestFit="1" customWidth="1"/>
    <col min="11513" max="11520" width="5.81640625" style="2"/>
    <col min="11521" max="11521" width="12.6328125" style="2" customWidth="1"/>
    <col min="11522" max="11522" width="20.81640625" style="2" customWidth="1"/>
    <col min="11523" max="11524" width="17.1796875" style="2" customWidth="1"/>
    <col min="11525" max="11526" width="25.81640625" style="2" customWidth="1"/>
    <col min="11527" max="11527" width="26.36328125" style="2" customWidth="1"/>
    <col min="11528" max="11528" width="16.453125" style="2" customWidth="1"/>
    <col min="11529" max="11529" width="14.453125" style="2" customWidth="1"/>
    <col min="11530" max="11530" width="9.453125" style="2" customWidth="1"/>
    <col min="11531" max="11531" width="16.6328125" style="2" customWidth="1"/>
    <col min="11532" max="11532" width="12.453125" style="2" customWidth="1"/>
    <col min="11533" max="11533" width="9.54296875" style="2" customWidth="1"/>
    <col min="11534" max="11534" width="15.54296875" style="2" customWidth="1"/>
    <col min="11535" max="11766" width="8.81640625" style="2" customWidth="1"/>
    <col min="11767" max="11767" width="24.6328125" style="2" customWidth="1"/>
    <col min="11768" max="11768" width="6" style="2" bestFit="1" customWidth="1"/>
    <col min="11769" max="11776" width="5.81640625" style="2"/>
    <col min="11777" max="11777" width="12.6328125" style="2" customWidth="1"/>
    <col min="11778" max="11778" width="20.81640625" style="2" customWidth="1"/>
    <col min="11779" max="11780" width="17.1796875" style="2" customWidth="1"/>
    <col min="11781" max="11782" width="25.81640625" style="2" customWidth="1"/>
    <col min="11783" max="11783" width="26.36328125" style="2" customWidth="1"/>
    <col min="11784" max="11784" width="16.453125" style="2" customWidth="1"/>
    <col min="11785" max="11785" width="14.453125" style="2" customWidth="1"/>
    <col min="11786" max="11786" width="9.453125" style="2" customWidth="1"/>
    <col min="11787" max="11787" width="16.6328125" style="2" customWidth="1"/>
    <col min="11788" max="11788" width="12.453125" style="2" customWidth="1"/>
    <col min="11789" max="11789" width="9.54296875" style="2" customWidth="1"/>
    <col min="11790" max="11790" width="15.54296875" style="2" customWidth="1"/>
    <col min="11791" max="12022" width="8.81640625" style="2" customWidth="1"/>
    <col min="12023" max="12023" width="24.6328125" style="2" customWidth="1"/>
    <col min="12024" max="12024" width="6" style="2" bestFit="1" customWidth="1"/>
    <col min="12025" max="12032" width="5.81640625" style="2"/>
    <col min="12033" max="12033" width="12.6328125" style="2" customWidth="1"/>
    <col min="12034" max="12034" width="20.81640625" style="2" customWidth="1"/>
    <col min="12035" max="12036" width="17.1796875" style="2" customWidth="1"/>
    <col min="12037" max="12038" width="25.81640625" style="2" customWidth="1"/>
    <col min="12039" max="12039" width="26.36328125" style="2" customWidth="1"/>
    <col min="12040" max="12040" width="16.453125" style="2" customWidth="1"/>
    <col min="12041" max="12041" width="14.453125" style="2" customWidth="1"/>
    <col min="12042" max="12042" width="9.453125" style="2" customWidth="1"/>
    <col min="12043" max="12043" width="16.6328125" style="2" customWidth="1"/>
    <col min="12044" max="12044" width="12.453125" style="2" customWidth="1"/>
    <col min="12045" max="12045" width="9.54296875" style="2" customWidth="1"/>
    <col min="12046" max="12046" width="15.54296875" style="2" customWidth="1"/>
    <col min="12047" max="12278" width="8.81640625" style="2" customWidth="1"/>
    <col min="12279" max="12279" width="24.6328125" style="2" customWidth="1"/>
    <col min="12280" max="12280" width="6" style="2" bestFit="1" customWidth="1"/>
    <col min="12281" max="12288" width="5.81640625" style="2"/>
    <col min="12289" max="12289" width="12.6328125" style="2" customWidth="1"/>
    <col min="12290" max="12290" width="20.81640625" style="2" customWidth="1"/>
    <col min="12291" max="12292" width="17.1796875" style="2" customWidth="1"/>
    <col min="12293" max="12294" width="25.81640625" style="2" customWidth="1"/>
    <col min="12295" max="12295" width="26.36328125" style="2" customWidth="1"/>
    <col min="12296" max="12296" width="16.453125" style="2" customWidth="1"/>
    <col min="12297" max="12297" width="14.453125" style="2" customWidth="1"/>
    <col min="12298" max="12298" width="9.453125" style="2" customWidth="1"/>
    <col min="12299" max="12299" width="16.6328125" style="2" customWidth="1"/>
    <col min="12300" max="12300" width="12.453125" style="2" customWidth="1"/>
    <col min="12301" max="12301" width="9.54296875" style="2" customWidth="1"/>
    <col min="12302" max="12302" width="15.54296875" style="2" customWidth="1"/>
    <col min="12303" max="12534" width="8.81640625" style="2" customWidth="1"/>
    <col min="12535" max="12535" width="24.6328125" style="2" customWidth="1"/>
    <col min="12536" max="12536" width="6" style="2" bestFit="1" customWidth="1"/>
    <col min="12537" max="12544" width="5.81640625" style="2"/>
    <col min="12545" max="12545" width="12.6328125" style="2" customWidth="1"/>
    <col min="12546" max="12546" width="20.81640625" style="2" customWidth="1"/>
    <col min="12547" max="12548" width="17.1796875" style="2" customWidth="1"/>
    <col min="12549" max="12550" width="25.81640625" style="2" customWidth="1"/>
    <col min="12551" max="12551" width="26.36328125" style="2" customWidth="1"/>
    <col min="12552" max="12552" width="16.453125" style="2" customWidth="1"/>
    <col min="12553" max="12553" width="14.453125" style="2" customWidth="1"/>
    <col min="12554" max="12554" width="9.453125" style="2" customWidth="1"/>
    <col min="12555" max="12555" width="16.6328125" style="2" customWidth="1"/>
    <col min="12556" max="12556" width="12.453125" style="2" customWidth="1"/>
    <col min="12557" max="12557" width="9.54296875" style="2" customWidth="1"/>
    <col min="12558" max="12558" width="15.54296875" style="2" customWidth="1"/>
    <col min="12559" max="12790" width="8.81640625" style="2" customWidth="1"/>
    <col min="12791" max="12791" width="24.6328125" style="2" customWidth="1"/>
    <col min="12792" max="12792" width="6" style="2" bestFit="1" customWidth="1"/>
    <col min="12793" max="12800" width="5.81640625" style="2"/>
    <col min="12801" max="12801" width="12.6328125" style="2" customWidth="1"/>
    <col min="12802" max="12802" width="20.81640625" style="2" customWidth="1"/>
    <col min="12803" max="12804" width="17.1796875" style="2" customWidth="1"/>
    <col min="12805" max="12806" width="25.81640625" style="2" customWidth="1"/>
    <col min="12807" max="12807" width="26.36328125" style="2" customWidth="1"/>
    <col min="12808" max="12808" width="16.453125" style="2" customWidth="1"/>
    <col min="12809" max="12809" width="14.453125" style="2" customWidth="1"/>
    <col min="12810" max="12810" width="9.453125" style="2" customWidth="1"/>
    <col min="12811" max="12811" width="16.6328125" style="2" customWidth="1"/>
    <col min="12812" max="12812" width="12.453125" style="2" customWidth="1"/>
    <col min="12813" max="12813" width="9.54296875" style="2" customWidth="1"/>
    <col min="12814" max="12814" width="15.54296875" style="2" customWidth="1"/>
    <col min="12815" max="13046" width="8.81640625" style="2" customWidth="1"/>
    <col min="13047" max="13047" width="24.6328125" style="2" customWidth="1"/>
    <col min="13048" max="13048" width="6" style="2" bestFit="1" customWidth="1"/>
    <col min="13049" max="13056" width="5.81640625" style="2"/>
    <col min="13057" max="13057" width="12.6328125" style="2" customWidth="1"/>
    <col min="13058" max="13058" width="20.81640625" style="2" customWidth="1"/>
    <col min="13059" max="13060" width="17.1796875" style="2" customWidth="1"/>
    <col min="13061" max="13062" width="25.81640625" style="2" customWidth="1"/>
    <col min="13063" max="13063" width="26.36328125" style="2" customWidth="1"/>
    <col min="13064" max="13064" width="16.453125" style="2" customWidth="1"/>
    <col min="13065" max="13065" width="14.453125" style="2" customWidth="1"/>
    <col min="13066" max="13066" width="9.453125" style="2" customWidth="1"/>
    <col min="13067" max="13067" width="16.6328125" style="2" customWidth="1"/>
    <col min="13068" max="13068" width="12.453125" style="2" customWidth="1"/>
    <col min="13069" max="13069" width="9.54296875" style="2" customWidth="1"/>
    <col min="13070" max="13070" width="15.54296875" style="2" customWidth="1"/>
    <col min="13071" max="13302" width="8.81640625" style="2" customWidth="1"/>
    <col min="13303" max="13303" width="24.6328125" style="2" customWidth="1"/>
    <col min="13304" max="13304" width="6" style="2" bestFit="1" customWidth="1"/>
    <col min="13305" max="13312" width="5.81640625" style="2"/>
    <col min="13313" max="13313" width="12.6328125" style="2" customWidth="1"/>
    <col min="13314" max="13314" width="20.81640625" style="2" customWidth="1"/>
    <col min="13315" max="13316" width="17.1796875" style="2" customWidth="1"/>
    <col min="13317" max="13318" width="25.81640625" style="2" customWidth="1"/>
    <col min="13319" max="13319" width="26.36328125" style="2" customWidth="1"/>
    <col min="13320" max="13320" width="16.453125" style="2" customWidth="1"/>
    <col min="13321" max="13321" width="14.453125" style="2" customWidth="1"/>
    <col min="13322" max="13322" width="9.453125" style="2" customWidth="1"/>
    <col min="13323" max="13323" width="16.6328125" style="2" customWidth="1"/>
    <col min="13324" max="13324" width="12.453125" style="2" customWidth="1"/>
    <col min="13325" max="13325" width="9.54296875" style="2" customWidth="1"/>
    <col min="13326" max="13326" width="15.54296875" style="2" customWidth="1"/>
    <col min="13327" max="13558" width="8.81640625" style="2" customWidth="1"/>
    <col min="13559" max="13559" width="24.6328125" style="2" customWidth="1"/>
    <col min="13560" max="13560" width="6" style="2" bestFit="1" customWidth="1"/>
    <col min="13561" max="13568" width="5.81640625" style="2"/>
    <col min="13569" max="13569" width="12.6328125" style="2" customWidth="1"/>
    <col min="13570" max="13570" width="20.81640625" style="2" customWidth="1"/>
    <col min="13571" max="13572" width="17.1796875" style="2" customWidth="1"/>
    <col min="13573" max="13574" width="25.81640625" style="2" customWidth="1"/>
    <col min="13575" max="13575" width="26.36328125" style="2" customWidth="1"/>
    <col min="13576" max="13576" width="16.453125" style="2" customWidth="1"/>
    <col min="13577" max="13577" width="14.453125" style="2" customWidth="1"/>
    <col min="13578" max="13578" width="9.453125" style="2" customWidth="1"/>
    <col min="13579" max="13579" width="16.6328125" style="2" customWidth="1"/>
    <col min="13580" max="13580" width="12.453125" style="2" customWidth="1"/>
    <col min="13581" max="13581" width="9.54296875" style="2" customWidth="1"/>
    <col min="13582" max="13582" width="15.54296875" style="2" customWidth="1"/>
    <col min="13583" max="13814" width="8.81640625" style="2" customWidth="1"/>
    <col min="13815" max="13815" width="24.6328125" style="2" customWidth="1"/>
    <col min="13816" max="13816" width="6" style="2" bestFit="1" customWidth="1"/>
    <col min="13817" max="13824" width="5.81640625" style="2"/>
    <col min="13825" max="13825" width="12.6328125" style="2" customWidth="1"/>
    <col min="13826" max="13826" width="20.81640625" style="2" customWidth="1"/>
    <col min="13827" max="13828" width="17.1796875" style="2" customWidth="1"/>
    <col min="13829" max="13830" width="25.81640625" style="2" customWidth="1"/>
    <col min="13831" max="13831" width="26.36328125" style="2" customWidth="1"/>
    <col min="13832" max="13832" width="16.453125" style="2" customWidth="1"/>
    <col min="13833" max="13833" width="14.453125" style="2" customWidth="1"/>
    <col min="13834" max="13834" width="9.453125" style="2" customWidth="1"/>
    <col min="13835" max="13835" width="16.6328125" style="2" customWidth="1"/>
    <col min="13836" max="13836" width="12.453125" style="2" customWidth="1"/>
    <col min="13837" max="13837" width="9.54296875" style="2" customWidth="1"/>
    <col min="13838" max="13838" width="15.54296875" style="2" customWidth="1"/>
    <col min="13839" max="14070" width="8.81640625" style="2" customWidth="1"/>
    <col min="14071" max="14071" width="24.6328125" style="2" customWidth="1"/>
    <col min="14072" max="14072" width="6" style="2" bestFit="1" customWidth="1"/>
    <col min="14073" max="14080" width="5.81640625" style="2"/>
    <col min="14081" max="14081" width="12.6328125" style="2" customWidth="1"/>
    <col min="14082" max="14082" width="20.81640625" style="2" customWidth="1"/>
    <col min="14083" max="14084" width="17.1796875" style="2" customWidth="1"/>
    <col min="14085" max="14086" width="25.81640625" style="2" customWidth="1"/>
    <col min="14087" max="14087" width="26.36328125" style="2" customWidth="1"/>
    <col min="14088" max="14088" width="16.453125" style="2" customWidth="1"/>
    <col min="14089" max="14089" width="14.453125" style="2" customWidth="1"/>
    <col min="14090" max="14090" width="9.453125" style="2" customWidth="1"/>
    <col min="14091" max="14091" width="16.6328125" style="2" customWidth="1"/>
    <col min="14092" max="14092" width="12.453125" style="2" customWidth="1"/>
    <col min="14093" max="14093" width="9.54296875" style="2" customWidth="1"/>
    <col min="14094" max="14094" width="15.54296875" style="2" customWidth="1"/>
    <col min="14095" max="14326" width="8.81640625" style="2" customWidth="1"/>
    <col min="14327" max="14327" width="24.6328125" style="2" customWidth="1"/>
    <col min="14328" max="14328" width="6" style="2" bestFit="1" customWidth="1"/>
    <col min="14329" max="14336" width="5.81640625" style="2"/>
    <col min="14337" max="14337" width="12.6328125" style="2" customWidth="1"/>
    <col min="14338" max="14338" width="20.81640625" style="2" customWidth="1"/>
    <col min="14339" max="14340" width="17.1796875" style="2" customWidth="1"/>
    <col min="14341" max="14342" width="25.81640625" style="2" customWidth="1"/>
    <col min="14343" max="14343" width="26.36328125" style="2" customWidth="1"/>
    <col min="14344" max="14344" width="16.453125" style="2" customWidth="1"/>
    <col min="14345" max="14345" width="14.453125" style="2" customWidth="1"/>
    <col min="14346" max="14346" width="9.453125" style="2" customWidth="1"/>
    <col min="14347" max="14347" width="16.6328125" style="2" customWidth="1"/>
    <col min="14348" max="14348" width="12.453125" style="2" customWidth="1"/>
    <col min="14349" max="14349" width="9.54296875" style="2" customWidth="1"/>
    <col min="14350" max="14350" width="15.54296875" style="2" customWidth="1"/>
    <col min="14351" max="14582" width="8.81640625" style="2" customWidth="1"/>
    <col min="14583" max="14583" width="24.6328125" style="2" customWidth="1"/>
    <col min="14584" max="14584" width="6" style="2" bestFit="1" customWidth="1"/>
    <col min="14585" max="14592" width="5.81640625" style="2"/>
    <col min="14593" max="14593" width="12.6328125" style="2" customWidth="1"/>
    <col min="14594" max="14594" width="20.81640625" style="2" customWidth="1"/>
    <col min="14595" max="14596" width="17.1796875" style="2" customWidth="1"/>
    <col min="14597" max="14598" width="25.81640625" style="2" customWidth="1"/>
    <col min="14599" max="14599" width="26.36328125" style="2" customWidth="1"/>
    <col min="14600" max="14600" width="16.453125" style="2" customWidth="1"/>
    <col min="14601" max="14601" width="14.453125" style="2" customWidth="1"/>
    <col min="14602" max="14602" width="9.453125" style="2" customWidth="1"/>
    <col min="14603" max="14603" width="16.6328125" style="2" customWidth="1"/>
    <col min="14604" max="14604" width="12.453125" style="2" customWidth="1"/>
    <col min="14605" max="14605" width="9.54296875" style="2" customWidth="1"/>
    <col min="14606" max="14606" width="15.54296875" style="2" customWidth="1"/>
    <col min="14607" max="14838" width="8.81640625" style="2" customWidth="1"/>
    <col min="14839" max="14839" width="24.6328125" style="2" customWidth="1"/>
    <col min="14840" max="14840" width="6" style="2" bestFit="1" customWidth="1"/>
    <col min="14841" max="14848" width="5.81640625" style="2"/>
    <col min="14849" max="14849" width="12.6328125" style="2" customWidth="1"/>
    <col min="14850" max="14850" width="20.81640625" style="2" customWidth="1"/>
    <col min="14851" max="14852" width="17.1796875" style="2" customWidth="1"/>
    <col min="14853" max="14854" width="25.81640625" style="2" customWidth="1"/>
    <col min="14855" max="14855" width="26.36328125" style="2" customWidth="1"/>
    <col min="14856" max="14856" width="16.453125" style="2" customWidth="1"/>
    <col min="14857" max="14857" width="14.453125" style="2" customWidth="1"/>
    <col min="14858" max="14858" width="9.453125" style="2" customWidth="1"/>
    <col min="14859" max="14859" width="16.6328125" style="2" customWidth="1"/>
    <col min="14860" max="14860" width="12.453125" style="2" customWidth="1"/>
    <col min="14861" max="14861" width="9.54296875" style="2" customWidth="1"/>
    <col min="14862" max="14862" width="15.54296875" style="2" customWidth="1"/>
    <col min="14863" max="15094" width="8.81640625" style="2" customWidth="1"/>
    <col min="15095" max="15095" width="24.6328125" style="2" customWidth="1"/>
    <col min="15096" max="15096" width="6" style="2" bestFit="1" customWidth="1"/>
    <col min="15097" max="15104" width="5.81640625" style="2"/>
    <col min="15105" max="15105" width="12.6328125" style="2" customWidth="1"/>
    <col min="15106" max="15106" width="20.81640625" style="2" customWidth="1"/>
    <col min="15107" max="15108" width="17.1796875" style="2" customWidth="1"/>
    <col min="15109" max="15110" width="25.81640625" style="2" customWidth="1"/>
    <col min="15111" max="15111" width="26.36328125" style="2" customWidth="1"/>
    <col min="15112" max="15112" width="16.453125" style="2" customWidth="1"/>
    <col min="15113" max="15113" width="14.453125" style="2" customWidth="1"/>
    <col min="15114" max="15114" width="9.453125" style="2" customWidth="1"/>
    <col min="15115" max="15115" width="16.6328125" style="2" customWidth="1"/>
    <col min="15116" max="15116" width="12.453125" style="2" customWidth="1"/>
    <col min="15117" max="15117" width="9.54296875" style="2" customWidth="1"/>
    <col min="15118" max="15118" width="15.54296875" style="2" customWidth="1"/>
    <col min="15119" max="15350" width="8.81640625" style="2" customWidth="1"/>
    <col min="15351" max="15351" width="24.6328125" style="2" customWidth="1"/>
    <col min="15352" max="15352" width="6" style="2" bestFit="1" customWidth="1"/>
    <col min="15353" max="15360" width="5.81640625" style="2"/>
    <col min="15361" max="15361" width="12.6328125" style="2" customWidth="1"/>
    <col min="15362" max="15362" width="20.81640625" style="2" customWidth="1"/>
    <col min="15363" max="15364" width="17.1796875" style="2" customWidth="1"/>
    <col min="15365" max="15366" width="25.81640625" style="2" customWidth="1"/>
    <col min="15367" max="15367" width="26.36328125" style="2" customWidth="1"/>
    <col min="15368" max="15368" width="16.453125" style="2" customWidth="1"/>
    <col min="15369" max="15369" width="14.453125" style="2" customWidth="1"/>
    <col min="15370" max="15370" width="9.453125" style="2" customWidth="1"/>
    <col min="15371" max="15371" width="16.6328125" style="2" customWidth="1"/>
    <col min="15372" max="15372" width="12.453125" style="2" customWidth="1"/>
    <col min="15373" max="15373" width="9.54296875" style="2" customWidth="1"/>
    <col min="15374" max="15374" width="15.54296875" style="2" customWidth="1"/>
    <col min="15375" max="15606" width="8.81640625" style="2" customWidth="1"/>
    <col min="15607" max="15607" width="24.6328125" style="2" customWidth="1"/>
    <col min="15608" max="15608" width="6" style="2" bestFit="1" customWidth="1"/>
    <col min="15609" max="15616" width="5.81640625" style="2"/>
    <col min="15617" max="15617" width="12.6328125" style="2" customWidth="1"/>
    <col min="15618" max="15618" width="20.81640625" style="2" customWidth="1"/>
    <col min="15619" max="15620" width="17.1796875" style="2" customWidth="1"/>
    <col min="15621" max="15622" width="25.81640625" style="2" customWidth="1"/>
    <col min="15623" max="15623" width="26.36328125" style="2" customWidth="1"/>
    <col min="15624" max="15624" width="16.453125" style="2" customWidth="1"/>
    <col min="15625" max="15625" width="14.453125" style="2" customWidth="1"/>
    <col min="15626" max="15626" width="9.453125" style="2" customWidth="1"/>
    <col min="15627" max="15627" width="16.6328125" style="2" customWidth="1"/>
    <col min="15628" max="15628" width="12.453125" style="2" customWidth="1"/>
    <col min="15629" max="15629" width="9.54296875" style="2" customWidth="1"/>
    <col min="15630" max="15630" width="15.54296875" style="2" customWidth="1"/>
    <col min="15631" max="15862" width="8.81640625" style="2" customWidth="1"/>
    <col min="15863" max="15863" width="24.6328125" style="2" customWidth="1"/>
    <col min="15864" max="15864" width="6" style="2" bestFit="1" customWidth="1"/>
    <col min="15865" max="15872" width="5.81640625" style="2"/>
    <col min="15873" max="15873" width="12.6328125" style="2" customWidth="1"/>
    <col min="15874" max="15874" width="20.81640625" style="2" customWidth="1"/>
    <col min="15875" max="15876" width="17.1796875" style="2" customWidth="1"/>
    <col min="15877" max="15878" width="25.81640625" style="2" customWidth="1"/>
    <col min="15879" max="15879" width="26.36328125" style="2" customWidth="1"/>
    <col min="15880" max="15880" width="16.453125" style="2" customWidth="1"/>
    <col min="15881" max="15881" width="14.453125" style="2" customWidth="1"/>
    <col min="15882" max="15882" width="9.453125" style="2" customWidth="1"/>
    <col min="15883" max="15883" width="16.6328125" style="2" customWidth="1"/>
    <col min="15884" max="15884" width="12.453125" style="2" customWidth="1"/>
    <col min="15885" max="15885" width="9.54296875" style="2" customWidth="1"/>
    <col min="15886" max="15886" width="15.54296875" style="2" customWidth="1"/>
    <col min="15887" max="16118" width="8.81640625" style="2" customWidth="1"/>
    <col min="16119" max="16119" width="24.6328125" style="2" customWidth="1"/>
    <col min="16120" max="16120" width="6" style="2" bestFit="1" customWidth="1"/>
    <col min="16121" max="16128" width="5.81640625" style="2"/>
    <col min="16129" max="16129" width="12.6328125" style="2" customWidth="1"/>
    <col min="16130" max="16130" width="20.81640625" style="2" customWidth="1"/>
    <col min="16131" max="16132" width="17.1796875" style="2" customWidth="1"/>
    <col min="16133" max="16134" width="25.81640625" style="2" customWidth="1"/>
    <col min="16135" max="16135" width="26.36328125" style="2" customWidth="1"/>
    <col min="16136" max="16136" width="16.453125" style="2" customWidth="1"/>
    <col min="16137" max="16137" width="14.453125" style="2" customWidth="1"/>
    <col min="16138" max="16138" width="9.453125" style="2" customWidth="1"/>
    <col min="16139" max="16139" width="16.6328125" style="2" customWidth="1"/>
    <col min="16140" max="16140" width="12.453125" style="2" customWidth="1"/>
    <col min="16141" max="16141" width="9.54296875" style="2" customWidth="1"/>
    <col min="16142" max="16142" width="15.54296875" style="2" customWidth="1"/>
    <col min="16143" max="16374" width="8.81640625" style="2" customWidth="1"/>
    <col min="16375" max="16375" width="24.6328125" style="2" customWidth="1"/>
    <col min="16376" max="16376" width="6" style="2" bestFit="1" customWidth="1"/>
    <col min="16377" max="16384" width="5.81640625" style="2"/>
  </cols>
  <sheetData>
    <row r="1" spans="1:23" ht="20.25" customHeight="1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</row>
    <row r="2" spans="1:23" ht="20" customHeight="1">
      <c r="A2" s="89" t="s">
        <v>1</v>
      </c>
      <c r="B2" s="89"/>
      <c r="C2" s="89"/>
      <c r="D2" s="89"/>
      <c r="E2" s="89"/>
      <c r="F2" s="3"/>
      <c r="G2" s="4" t="s">
        <v>2</v>
      </c>
      <c r="H2" s="5"/>
      <c r="I2" s="6"/>
    </row>
    <row r="3" spans="1:23" ht="44" customHeight="1">
      <c r="A3" s="89" t="s">
        <v>63</v>
      </c>
      <c r="B3" s="89"/>
      <c r="C3" s="89"/>
      <c r="D3" s="89"/>
      <c r="E3" s="89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88" t="s">
        <v>9</v>
      </c>
      <c r="P3" s="88"/>
      <c r="Q3" s="88"/>
      <c r="R3" s="88"/>
      <c r="S3" s="88"/>
      <c r="T3" s="88"/>
      <c r="U3" s="88"/>
      <c r="V3" s="88"/>
      <c r="W3" s="88"/>
    </row>
    <row r="4" spans="1:23" ht="32.5" customHeight="1">
      <c r="A4" s="89" t="s">
        <v>64</v>
      </c>
      <c r="B4" s="89"/>
      <c r="C4" s="89"/>
      <c r="D4" s="89"/>
      <c r="E4" s="89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20.25" customHeight="1">
      <c r="A5" s="11" t="s">
        <v>13</v>
      </c>
      <c r="B5" s="11"/>
      <c r="C5" s="11"/>
      <c r="D5" s="11"/>
      <c r="E5" s="11"/>
      <c r="F5" s="3"/>
      <c r="G5" s="4" t="s">
        <v>14</v>
      </c>
      <c r="H5" s="41">
        <v>100</v>
      </c>
      <c r="I5" s="6"/>
      <c r="K5" s="13" t="s">
        <v>15</v>
      </c>
      <c r="L5" s="13">
        <v>2</v>
      </c>
      <c r="N5" s="14">
        <v>2</v>
      </c>
      <c r="O5" s="88"/>
      <c r="P5" s="88"/>
      <c r="Q5" s="88"/>
      <c r="R5" s="88"/>
      <c r="S5" s="88"/>
      <c r="T5" s="88"/>
      <c r="U5" s="88"/>
      <c r="V5" s="88"/>
      <c r="W5" s="88"/>
    </row>
    <row r="6" spans="1:23" ht="49" customHeight="1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42">
        <v>66.66</v>
      </c>
      <c r="I6" s="6"/>
      <c r="K6" s="19" t="s">
        <v>20</v>
      </c>
      <c r="L6" s="19">
        <v>1</v>
      </c>
      <c r="N6" s="20">
        <v>1</v>
      </c>
      <c r="O6" s="88"/>
      <c r="P6" s="88"/>
      <c r="Q6" s="88"/>
      <c r="R6" s="88"/>
      <c r="S6" s="88"/>
      <c r="T6" s="88"/>
      <c r="U6" s="88"/>
      <c r="V6" s="88"/>
      <c r="W6" s="88"/>
    </row>
    <row r="7" spans="1:23" ht="42.75" customHeight="1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83.33</v>
      </c>
      <c r="I7" s="26">
        <v>0.6</v>
      </c>
      <c r="K7" s="27" t="s">
        <v>24</v>
      </c>
      <c r="L7" s="27">
        <v>0</v>
      </c>
      <c r="N7" s="28"/>
      <c r="O7" s="88"/>
      <c r="P7" s="88"/>
      <c r="Q7" s="88"/>
      <c r="R7" s="88"/>
      <c r="S7" s="88"/>
      <c r="T7" s="88"/>
      <c r="U7" s="88"/>
      <c r="V7" s="88"/>
      <c r="W7" s="88"/>
    </row>
    <row r="8" spans="1:23" ht="25" customHeight="1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57</v>
      </c>
      <c r="I8" s="6"/>
    </row>
    <row r="9" spans="1:23" ht="25" customHeight="1">
      <c r="B9" s="21" t="s">
        <v>30</v>
      </c>
      <c r="C9" s="23" t="s">
        <v>60</v>
      </c>
      <c r="D9" s="23"/>
      <c r="E9" s="23" t="s">
        <v>60</v>
      </c>
      <c r="F9" s="29"/>
      <c r="H9" s="30"/>
      <c r="I9" s="30"/>
    </row>
    <row r="10" spans="1:23" ht="25" customHeight="1">
      <c r="B10" s="21" t="s">
        <v>32</v>
      </c>
      <c r="C10" s="23">
        <v>25</v>
      </c>
      <c r="D10" s="31">
        <v>13.75</v>
      </c>
      <c r="E10" s="32">
        <v>75</v>
      </c>
      <c r="F10" s="33">
        <v>41.25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  <c r="U10" s="36" t="s">
        <v>46</v>
      </c>
      <c r="V10" s="36" t="s">
        <v>47</v>
      </c>
    </row>
    <row r="11" spans="1:23" ht="25" customHeight="1">
      <c r="A11" s="15">
        <v>1</v>
      </c>
      <c r="B11" s="69" t="s">
        <v>65</v>
      </c>
      <c r="C11" s="69">
        <v>14</v>
      </c>
      <c r="D11" s="38">
        <f>COUNTIF(C11:C82,"&gt;="&amp;D10)</f>
        <v>60</v>
      </c>
      <c r="E11" s="65">
        <v>32</v>
      </c>
      <c r="F11" s="39">
        <f>COUNTIF(E11:E82,"&gt;="&amp;F10)</f>
        <v>40</v>
      </c>
      <c r="G11" s="40" t="s">
        <v>48</v>
      </c>
      <c r="H11" s="4">
        <v>2</v>
      </c>
      <c r="I11" s="4">
        <v>3</v>
      </c>
      <c r="J11" s="6"/>
      <c r="K11" s="6"/>
      <c r="L11" s="6"/>
      <c r="M11" s="6"/>
      <c r="N11" s="6"/>
      <c r="O11" s="6"/>
      <c r="P11" s="6"/>
      <c r="Q11" s="4">
        <v>3</v>
      </c>
      <c r="R11" s="6"/>
      <c r="S11" s="6"/>
      <c r="T11" s="4">
        <v>2</v>
      </c>
      <c r="U11" s="4">
        <v>3</v>
      </c>
      <c r="V11" s="4">
        <v>1</v>
      </c>
    </row>
    <row r="12" spans="1:23" ht="25" customHeight="1">
      <c r="A12" s="15">
        <v>2</v>
      </c>
      <c r="B12" s="69" t="s">
        <v>66</v>
      </c>
      <c r="C12" s="69">
        <v>18</v>
      </c>
      <c r="D12" s="41">
        <v>100</v>
      </c>
      <c r="E12" s="65">
        <v>62</v>
      </c>
      <c r="F12" s="42">
        <v>66.66</v>
      </c>
      <c r="G12" s="40" t="s">
        <v>49</v>
      </c>
      <c r="H12" s="43">
        <v>3</v>
      </c>
      <c r="I12" s="43">
        <v>2</v>
      </c>
      <c r="J12" s="6"/>
      <c r="K12" s="6"/>
      <c r="L12" s="6"/>
      <c r="M12" s="6"/>
      <c r="N12" s="6"/>
      <c r="O12" s="6"/>
      <c r="P12" s="6"/>
      <c r="Q12" s="43">
        <v>2</v>
      </c>
      <c r="R12" s="6"/>
      <c r="S12" s="6"/>
      <c r="T12" s="43">
        <v>2</v>
      </c>
      <c r="U12" s="43">
        <v>3</v>
      </c>
      <c r="V12" s="43">
        <v>2</v>
      </c>
    </row>
    <row r="13" spans="1:23" ht="25" customHeight="1">
      <c r="A13" s="15">
        <v>3</v>
      </c>
      <c r="B13" s="69" t="s">
        <v>67</v>
      </c>
      <c r="C13" s="69">
        <v>17</v>
      </c>
      <c r="D13" s="38"/>
      <c r="E13" s="65">
        <v>39</v>
      </c>
      <c r="F13" s="44"/>
      <c r="G13" s="40" t="s">
        <v>50</v>
      </c>
      <c r="H13" s="43">
        <v>1</v>
      </c>
      <c r="I13" s="43">
        <v>2</v>
      </c>
      <c r="J13" s="6"/>
      <c r="K13" s="6"/>
      <c r="L13" s="6"/>
      <c r="M13" s="6"/>
      <c r="N13" s="6"/>
      <c r="O13" s="6"/>
      <c r="P13" s="6"/>
      <c r="Q13" s="43">
        <v>2</v>
      </c>
      <c r="R13" s="6"/>
      <c r="S13" s="6"/>
      <c r="T13" s="43">
        <v>2</v>
      </c>
      <c r="U13" s="43">
        <v>2</v>
      </c>
      <c r="V13" s="43">
        <v>2</v>
      </c>
    </row>
    <row r="14" spans="1:23" ht="35.5" customHeight="1">
      <c r="A14" s="15">
        <v>4</v>
      </c>
      <c r="B14" s="69" t="s">
        <v>68</v>
      </c>
      <c r="C14" s="69">
        <v>17</v>
      </c>
      <c r="D14" s="38"/>
      <c r="E14" s="65">
        <v>36</v>
      </c>
      <c r="F14" s="44"/>
      <c r="G14" s="40" t="s">
        <v>51</v>
      </c>
      <c r="H14" s="43">
        <v>3</v>
      </c>
      <c r="I14" s="43">
        <v>2</v>
      </c>
      <c r="J14" s="6"/>
      <c r="K14" s="6"/>
      <c r="L14" s="6"/>
      <c r="M14" s="6"/>
      <c r="N14" s="6"/>
      <c r="O14" s="6"/>
      <c r="P14" s="6"/>
      <c r="Q14" s="43">
        <v>2</v>
      </c>
      <c r="R14" s="6"/>
      <c r="S14" s="6"/>
      <c r="T14" s="43">
        <v>2</v>
      </c>
      <c r="U14" s="43">
        <v>2</v>
      </c>
      <c r="V14" s="43">
        <v>2</v>
      </c>
    </row>
    <row r="15" spans="1:23" ht="38" customHeight="1">
      <c r="A15" s="15">
        <v>5</v>
      </c>
      <c r="B15" s="69" t="s">
        <v>69</v>
      </c>
      <c r="C15" s="69">
        <v>15</v>
      </c>
      <c r="D15" s="38"/>
      <c r="E15" s="65">
        <v>51</v>
      </c>
      <c r="F15" s="44"/>
      <c r="G15" s="40" t="s">
        <v>52</v>
      </c>
      <c r="H15" s="43">
        <v>2</v>
      </c>
      <c r="I15" s="43">
        <v>1</v>
      </c>
      <c r="J15" s="6"/>
      <c r="K15" s="6"/>
      <c r="L15" s="6"/>
      <c r="M15" s="6"/>
      <c r="N15" s="6"/>
      <c r="O15" s="6"/>
      <c r="P15" s="6"/>
      <c r="Q15" s="43">
        <v>1</v>
      </c>
      <c r="R15" s="6"/>
      <c r="S15" s="6"/>
      <c r="T15" s="43">
        <v>1</v>
      </c>
      <c r="U15" s="43">
        <v>1</v>
      </c>
      <c r="V15" s="43">
        <v>1</v>
      </c>
    </row>
    <row r="16" spans="1:23" ht="25" customHeight="1">
      <c r="A16" s="15">
        <v>6</v>
      </c>
      <c r="B16" s="69" t="s">
        <v>70</v>
      </c>
      <c r="C16" s="69">
        <v>18</v>
      </c>
      <c r="D16" s="38"/>
      <c r="E16" s="65">
        <v>67</v>
      </c>
      <c r="F16" s="44"/>
      <c r="G16" s="45" t="s">
        <v>53</v>
      </c>
      <c r="H16" s="46">
        <f>AVERAGE(H11:H15)</f>
        <v>2.2000000000000002</v>
      </c>
      <c r="I16" s="46">
        <f t="shared" ref="I16:V16" si="0">AVERAGE(I11:I15)</f>
        <v>2</v>
      </c>
      <c r="J16" s="46"/>
      <c r="K16" s="46"/>
      <c r="L16" s="46"/>
      <c r="M16" s="46"/>
      <c r="N16" s="46"/>
      <c r="O16" s="46"/>
      <c r="P16" s="46"/>
      <c r="Q16" s="46">
        <f t="shared" si="0"/>
        <v>2</v>
      </c>
      <c r="R16" s="46"/>
      <c r="S16" s="46"/>
      <c r="T16" s="46">
        <f t="shared" si="0"/>
        <v>1.8</v>
      </c>
      <c r="U16" s="46">
        <f t="shared" si="0"/>
        <v>2.2000000000000002</v>
      </c>
      <c r="V16" s="46">
        <f t="shared" si="0"/>
        <v>1.6</v>
      </c>
    </row>
    <row r="17" spans="1:22" ht="41" customHeight="1">
      <c r="A17" s="15">
        <v>7</v>
      </c>
      <c r="B17" s="69" t="s">
        <v>71</v>
      </c>
      <c r="C17" s="69">
        <v>17</v>
      </c>
      <c r="D17" s="38"/>
      <c r="E17" s="65">
        <v>42</v>
      </c>
      <c r="F17" s="38"/>
      <c r="G17" s="47" t="s">
        <v>54</v>
      </c>
      <c r="H17" s="48">
        <f>(83.33*H16)/100</f>
        <v>1.8332600000000001</v>
      </c>
      <c r="I17" s="48">
        <f>(83.33*I16)/100</f>
        <v>1.6665999999999999</v>
      </c>
      <c r="J17" s="48"/>
      <c r="K17" s="48"/>
      <c r="L17" s="48"/>
      <c r="M17" s="48"/>
      <c r="N17" s="48"/>
      <c r="O17" s="48"/>
      <c r="P17" s="48"/>
      <c r="Q17" s="48">
        <f t="shared" ref="Q17:V17" si="1">(83.33*Q16)/100</f>
        <v>1.6665999999999999</v>
      </c>
      <c r="R17" s="48"/>
      <c r="S17" s="48"/>
      <c r="T17" s="48">
        <f t="shared" si="1"/>
        <v>1.4999400000000001</v>
      </c>
      <c r="U17" s="48">
        <f t="shared" si="1"/>
        <v>1.8332600000000001</v>
      </c>
      <c r="V17" s="48">
        <f t="shared" si="1"/>
        <v>1.33328</v>
      </c>
    </row>
    <row r="18" spans="1:22" ht="25" customHeight="1">
      <c r="A18" s="15">
        <v>8</v>
      </c>
      <c r="B18" s="69" t="s">
        <v>72</v>
      </c>
      <c r="C18" s="69">
        <v>15</v>
      </c>
      <c r="D18" s="38"/>
      <c r="E18" s="65">
        <v>42</v>
      </c>
      <c r="F18" s="49"/>
    </row>
    <row r="19" spans="1:22" ht="25" customHeight="1">
      <c r="A19" s="15">
        <v>9</v>
      </c>
      <c r="B19" s="69" t="s">
        <v>73</v>
      </c>
      <c r="C19" s="69">
        <v>14</v>
      </c>
      <c r="D19" s="38"/>
      <c r="E19" s="65">
        <v>42</v>
      </c>
      <c r="F19" s="49"/>
    </row>
    <row r="20" spans="1:22" ht="25" customHeight="1">
      <c r="A20" s="15">
        <v>10</v>
      </c>
      <c r="B20" s="69" t="s">
        <v>74</v>
      </c>
      <c r="C20" s="69">
        <v>17</v>
      </c>
      <c r="D20" s="38"/>
      <c r="E20" s="65">
        <v>49</v>
      </c>
      <c r="F20" s="49"/>
      <c r="J20" s="30"/>
      <c r="K20" s="30"/>
    </row>
    <row r="21" spans="1:22" ht="31.5" customHeight="1">
      <c r="A21" s="15">
        <v>11</v>
      </c>
      <c r="B21" s="69" t="s">
        <v>75</v>
      </c>
      <c r="C21" s="69">
        <v>15</v>
      </c>
      <c r="D21" s="38"/>
      <c r="E21" s="65">
        <v>39</v>
      </c>
      <c r="F21" s="49"/>
      <c r="H21" s="51"/>
      <c r="I21" s="90"/>
      <c r="J21" s="90"/>
      <c r="M21" s="30"/>
      <c r="N21" s="30"/>
      <c r="O21" s="30"/>
      <c r="P21" s="30"/>
      <c r="Q21" s="30"/>
    </row>
    <row r="22" spans="1:22" ht="25" customHeight="1">
      <c r="A22" s="15">
        <v>12</v>
      </c>
      <c r="B22" s="69" t="s">
        <v>76</v>
      </c>
      <c r="C22" s="69">
        <v>15</v>
      </c>
      <c r="D22" s="38"/>
      <c r="E22" s="65">
        <v>42</v>
      </c>
      <c r="F22" s="49"/>
      <c r="H22" s="52"/>
      <c r="I22" s="53"/>
      <c r="J22" s="53"/>
      <c r="M22" s="30"/>
      <c r="N22" s="30"/>
      <c r="O22" s="30"/>
      <c r="P22" s="30"/>
      <c r="Q22" s="30"/>
    </row>
    <row r="23" spans="1:22" ht="25" customHeight="1">
      <c r="A23" s="15">
        <v>13</v>
      </c>
      <c r="B23" s="69" t="s">
        <v>77</v>
      </c>
      <c r="C23" s="69">
        <v>15</v>
      </c>
      <c r="D23" s="38"/>
      <c r="E23" s="65">
        <v>63</v>
      </c>
      <c r="F23" s="49"/>
      <c r="H23" s="15"/>
      <c r="N23" s="30"/>
      <c r="O23" s="30"/>
      <c r="P23" s="30"/>
      <c r="Q23" s="30"/>
      <c r="R23" s="30"/>
    </row>
    <row r="24" spans="1:22" ht="25" customHeight="1">
      <c r="A24" s="15">
        <v>14</v>
      </c>
      <c r="B24" s="69" t="s">
        <v>78</v>
      </c>
      <c r="C24" s="69">
        <v>14</v>
      </c>
      <c r="D24" s="38"/>
      <c r="E24" s="65">
        <v>0</v>
      </c>
      <c r="F24" s="49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</row>
    <row r="25" spans="1:22" ht="25" customHeight="1">
      <c r="A25" s="15">
        <v>15</v>
      </c>
      <c r="B25" s="69" t="s">
        <v>79</v>
      </c>
      <c r="C25" s="69">
        <v>16</v>
      </c>
      <c r="D25" s="54"/>
      <c r="E25" s="65">
        <v>60</v>
      </c>
      <c r="F25" s="55"/>
      <c r="G25" s="56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</row>
    <row r="26" spans="1:22" ht="25" customHeight="1">
      <c r="A26" s="15">
        <v>16</v>
      </c>
      <c r="B26" s="69" t="s">
        <v>80</v>
      </c>
      <c r="C26" s="69">
        <v>16</v>
      </c>
      <c r="D26" s="38"/>
      <c r="E26" s="65">
        <v>38</v>
      </c>
      <c r="F26" s="49"/>
      <c r="G26" s="56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</row>
    <row r="27" spans="1:22" ht="25" customHeight="1">
      <c r="A27" s="15">
        <v>17</v>
      </c>
      <c r="B27" s="69" t="s">
        <v>81</v>
      </c>
      <c r="C27" s="69">
        <v>21</v>
      </c>
      <c r="D27" s="38"/>
      <c r="E27" s="65">
        <v>65</v>
      </c>
      <c r="F27" s="49"/>
      <c r="G27" s="56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</row>
    <row r="28" spans="1:22" ht="25" customHeight="1">
      <c r="A28" s="15">
        <v>18</v>
      </c>
      <c r="B28" s="69" t="s">
        <v>82</v>
      </c>
      <c r="C28" s="69">
        <v>22</v>
      </c>
      <c r="D28" s="38"/>
      <c r="E28" s="65">
        <v>59</v>
      </c>
      <c r="F28" s="49"/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</row>
    <row r="29" spans="1:22" ht="25" customHeight="1">
      <c r="A29" s="15">
        <v>19</v>
      </c>
      <c r="B29" s="69" t="s">
        <v>83</v>
      </c>
      <c r="C29" s="69">
        <v>18</v>
      </c>
      <c r="D29" s="38"/>
      <c r="E29" s="65">
        <v>45</v>
      </c>
      <c r="F29" s="49"/>
      <c r="G29" s="56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</row>
    <row r="30" spans="1:22" ht="25" customHeight="1">
      <c r="A30" s="15">
        <v>20</v>
      </c>
      <c r="B30" s="69" t="s">
        <v>84</v>
      </c>
      <c r="C30" s="69">
        <v>21</v>
      </c>
      <c r="D30" s="38"/>
      <c r="E30" s="65">
        <v>72</v>
      </c>
      <c r="F30" s="49"/>
      <c r="G30" s="56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</row>
    <row r="31" spans="1:22" ht="25" customHeight="1">
      <c r="A31" s="15">
        <v>21</v>
      </c>
      <c r="B31" s="69" t="s">
        <v>85</v>
      </c>
      <c r="C31" s="69">
        <v>20</v>
      </c>
      <c r="D31" s="38"/>
      <c r="E31" s="65">
        <v>63</v>
      </c>
      <c r="F31" s="49"/>
      <c r="G31" s="56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</row>
    <row r="32" spans="1:22" ht="25" customHeight="1">
      <c r="A32" s="15">
        <v>22</v>
      </c>
      <c r="B32" s="69" t="s">
        <v>86</v>
      </c>
      <c r="C32" s="69">
        <v>14</v>
      </c>
      <c r="D32" s="38"/>
      <c r="E32" s="65">
        <v>28</v>
      </c>
      <c r="F32" s="49"/>
      <c r="G32" s="56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</row>
    <row r="33" spans="1:23" ht="25" customHeight="1">
      <c r="A33" s="15">
        <v>23</v>
      </c>
      <c r="B33" s="69" t="s">
        <v>87</v>
      </c>
      <c r="C33" s="69">
        <v>18</v>
      </c>
      <c r="D33" s="38"/>
      <c r="E33" s="65">
        <v>42</v>
      </c>
      <c r="F33" s="49"/>
      <c r="G33" s="5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</row>
    <row r="34" spans="1:23" ht="25" customHeight="1">
      <c r="A34" s="15">
        <v>24</v>
      </c>
      <c r="B34" s="69" t="s">
        <v>88</v>
      </c>
      <c r="C34" s="69">
        <v>20</v>
      </c>
      <c r="D34" s="38"/>
      <c r="E34" s="65">
        <v>58</v>
      </c>
      <c r="F34" s="49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 ht="25" customHeight="1">
      <c r="A35" s="15">
        <v>25</v>
      </c>
      <c r="B35" s="69" t="s">
        <v>89</v>
      </c>
      <c r="C35" s="69">
        <v>19</v>
      </c>
      <c r="D35" s="38"/>
      <c r="E35" s="65">
        <v>67</v>
      </c>
      <c r="F35" s="49"/>
      <c r="G35" s="50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</row>
    <row r="36" spans="1:23" ht="25" customHeight="1">
      <c r="A36" s="15">
        <v>26</v>
      </c>
      <c r="B36" s="69" t="s">
        <v>90</v>
      </c>
      <c r="C36" s="69">
        <v>15</v>
      </c>
      <c r="D36" s="38"/>
      <c r="E36" s="65">
        <v>15</v>
      </c>
      <c r="F36" s="49"/>
    </row>
    <row r="37" spans="1:23" ht="25" customHeight="1">
      <c r="A37" s="15">
        <v>27</v>
      </c>
      <c r="B37" s="69" t="s">
        <v>91</v>
      </c>
      <c r="C37" s="69">
        <v>15</v>
      </c>
      <c r="D37" s="38"/>
      <c r="E37" s="65">
        <v>38</v>
      </c>
      <c r="F37" s="49"/>
    </row>
    <row r="38" spans="1:23" ht="25" customHeight="1">
      <c r="A38" s="15">
        <v>28</v>
      </c>
      <c r="B38" s="69" t="s">
        <v>92</v>
      </c>
      <c r="C38" s="69">
        <v>18</v>
      </c>
      <c r="D38" s="38"/>
      <c r="E38" s="65">
        <v>43</v>
      </c>
      <c r="F38" s="49"/>
      <c r="G38" s="5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</row>
    <row r="39" spans="1:23" ht="25" customHeight="1">
      <c r="A39" s="15">
        <v>29</v>
      </c>
      <c r="B39" s="69" t="s">
        <v>93</v>
      </c>
      <c r="C39" s="69">
        <v>16</v>
      </c>
      <c r="D39" s="38"/>
      <c r="E39" s="65">
        <v>20</v>
      </c>
      <c r="F39" s="49"/>
      <c r="G39" s="56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</row>
    <row r="40" spans="1:23" ht="25" customHeight="1">
      <c r="A40" s="15">
        <v>30</v>
      </c>
      <c r="B40" s="69" t="s">
        <v>94</v>
      </c>
      <c r="C40" s="69">
        <v>15</v>
      </c>
      <c r="D40" s="38"/>
      <c r="E40" s="65">
        <v>57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</row>
    <row r="41" spans="1:23" ht="25" customHeight="1">
      <c r="A41" s="15">
        <v>31</v>
      </c>
      <c r="B41" s="69" t="s">
        <v>95</v>
      </c>
      <c r="C41" s="69">
        <v>15</v>
      </c>
      <c r="D41" s="38"/>
      <c r="E41" s="65">
        <v>39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</row>
    <row r="42" spans="1:23" ht="25" customHeight="1">
      <c r="A42" s="15">
        <v>32</v>
      </c>
      <c r="B42" s="69" t="s">
        <v>96</v>
      </c>
      <c r="C42" s="69">
        <v>14</v>
      </c>
      <c r="D42" s="38"/>
      <c r="E42" s="65">
        <v>31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</row>
    <row r="43" spans="1:23" ht="25" customHeight="1">
      <c r="A43" s="15">
        <v>33</v>
      </c>
      <c r="B43" s="69" t="s">
        <v>97</v>
      </c>
      <c r="C43" s="69">
        <v>21</v>
      </c>
      <c r="D43" s="38"/>
      <c r="E43" s="65">
        <v>54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</row>
    <row r="44" spans="1:23" ht="25" customHeight="1">
      <c r="A44" s="15">
        <v>34</v>
      </c>
      <c r="B44" s="69" t="s">
        <v>98</v>
      </c>
      <c r="C44" s="69">
        <v>16</v>
      </c>
      <c r="D44" s="38"/>
      <c r="E44" s="65">
        <v>26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</row>
    <row r="45" spans="1:23" ht="25" customHeight="1">
      <c r="A45" s="15">
        <v>35</v>
      </c>
      <c r="B45" s="69" t="s">
        <v>99</v>
      </c>
      <c r="C45" s="69">
        <v>15</v>
      </c>
      <c r="D45" s="38"/>
      <c r="E45" s="65">
        <v>45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</row>
    <row r="46" spans="1:23" ht="25" customHeight="1">
      <c r="A46" s="15">
        <v>36</v>
      </c>
      <c r="B46" s="69" t="s">
        <v>100</v>
      </c>
      <c r="C46" s="69">
        <v>17</v>
      </c>
      <c r="D46" s="38"/>
      <c r="E46" s="65">
        <v>38</v>
      </c>
      <c r="F46" s="49"/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</row>
    <row r="47" spans="1:23" ht="25" customHeight="1">
      <c r="A47" s="15">
        <v>37</v>
      </c>
      <c r="B47" s="69" t="s">
        <v>101</v>
      </c>
      <c r="C47" s="69">
        <v>18</v>
      </c>
      <c r="D47" s="38"/>
      <c r="E47" s="65">
        <v>47</v>
      </c>
      <c r="F47" s="49"/>
      <c r="G47" s="5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</row>
    <row r="48" spans="1:23" ht="25" customHeight="1">
      <c r="A48" s="15">
        <v>38</v>
      </c>
      <c r="B48" s="69" t="s">
        <v>102</v>
      </c>
      <c r="C48" s="69">
        <v>19</v>
      </c>
      <c r="D48" s="38"/>
      <c r="E48" s="65">
        <v>59</v>
      </c>
      <c r="F48" s="49"/>
      <c r="G48" s="5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</row>
    <row r="49" spans="1:22" ht="25" customHeight="1">
      <c r="A49" s="15">
        <v>39</v>
      </c>
      <c r="B49" s="69" t="s">
        <v>103</v>
      </c>
      <c r="C49" s="69">
        <v>17</v>
      </c>
      <c r="D49" s="38"/>
      <c r="E49" s="65">
        <v>35</v>
      </c>
      <c r="F49" s="49"/>
      <c r="G49" s="50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</row>
    <row r="50" spans="1:22" ht="25" customHeight="1">
      <c r="A50" s="15">
        <v>40</v>
      </c>
      <c r="B50" s="69" t="s">
        <v>104</v>
      </c>
      <c r="C50" s="69">
        <v>16</v>
      </c>
      <c r="D50" s="38"/>
      <c r="E50" s="65">
        <v>12</v>
      </c>
      <c r="F50" s="49"/>
    </row>
    <row r="51" spans="1:22" ht="25" customHeight="1">
      <c r="A51" s="15">
        <v>41</v>
      </c>
      <c r="B51" s="69" t="s">
        <v>105</v>
      </c>
      <c r="C51" s="69">
        <v>15</v>
      </c>
      <c r="D51" s="38"/>
      <c r="E51" s="65">
        <v>46</v>
      </c>
      <c r="F51" s="49"/>
    </row>
    <row r="52" spans="1:22" ht="25" customHeight="1">
      <c r="A52" s="15">
        <v>42</v>
      </c>
      <c r="B52" s="69" t="s">
        <v>106</v>
      </c>
      <c r="C52" s="69">
        <v>16</v>
      </c>
      <c r="D52" s="54"/>
      <c r="E52" s="65">
        <v>42</v>
      </c>
      <c r="F52" s="55"/>
      <c r="G52" s="5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</row>
    <row r="53" spans="1:22" ht="25" customHeight="1">
      <c r="A53" s="15">
        <v>43</v>
      </c>
      <c r="B53" s="69" t="s">
        <v>107</v>
      </c>
      <c r="C53" s="69">
        <v>16</v>
      </c>
      <c r="D53" s="54"/>
      <c r="E53" s="65">
        <v>64</v>
      </c>
      <c r="F53" s="55"/>
      <c r="G53" s="5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</row>
    <row r="54" spans="1:22" ht="25" customHeight="1">
      <c r="A54" s="15">
        <v>44</v>
      </c>
      <c r="B54" s="69" t="s">
        <v>108</v>
      </c>
      <c r="C54" s="69">
        <v>15</v>
      </c>
      <c r="D54" s="38"/>
      <c r="E54" s="65">
        <v>47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</row>
    <row r="55" spans="1:22" ht="25" customHeight="1">
      <c r="A55" s="15">
        <v>45</v>
      </c>
      <c r="B55" s="69" t="s">
        <v>109</v>
      </c>
      <c r="C55" s="69">
        <v>15</v>
      </c>
      <c r="D55" s="38"/>
      <c r="E55" s="65">
        <v>23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</row>
    <row r="56" spans="1:22" ht="25" customHeight="1">
      <c r="A56" s="15">
        <v>46</v>
      </c>
      <c r="B56" s="69" t="s">
        <v>110</v>
      </c>
      <c r="C56" s="69">
        <v>16</v>
      </c>
      <c r="D56" s="38"/>
      <c r="E56" s="65">
        <v>61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</row>
    <row r="57" spans="1:22" ht="25" customHeight="1">
      <c r="A57" s="15">
        <v>47</v>
      </c>
      <c r="B57" s="69" t="s">
        <v>111</v>
      </c>
      <c r="C57" s="69">
        <v>19</v>
      </c>
      <c r="D57" s="38"/>
      <c r="E57" s="65">
        <v>51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</row>
    <row r="58" spans="1:22" ht="25" customHeight="1">
      <c r="A58" s="15">
        <v>48</v>
      </c>
      <c r="B58" s="69" t="s">
        <v>112</v>
      </c>
      <c r="C58" s="69">
        <v>21</v>
      </c>
      <c r="D58" s="38"/>
      <c r="E58" s="65">
        <v>52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</row>
    <row r="59" spans="1:22" ht="25" customHeight="1">
      <c r="A59" s="15">
        <v>49</v>
      </c>
      <c r="B59" s="69" t="s">
        <v>113</v>
      </c>
      <c r="C59" s="69">
        <v>24</v>
      </c>
      <c r="D59" s="38"/>
      <c r="E59" s="65">
        <v>67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</row>
    <row r="60" spans="1:22" ht="25" customHeight="1">
      <c r="A60" s="15">
        <v>50</v>
      </c>
      <c r="B60" s="69" t="s">
        <v>114</v>
      </c>
      <c r="C60" s="69">
        <v>14</v>
      </c>
      <c r="D60" s="38"/>
      <c r="E60" s="65">
        <v>20</v>
      </c>
      <c r="F60" s="49"/>
      <c r="G60" s="5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</row>
    <row r="61" spans="1:22" ht="25" customHeight="1">
      <c r="A61" s="15">
        <v>51</v>
      </c>
      <c r="B61" s="69" t="s">
        <v>115</v>
      </c>
      <c r="C61" s="69">
        <v>15</v>
      </c>
      <c r="D61" s="38"/>
      <c r="E61" s="65">
        <v>30</v>
      </c>
      <c r="F61" s="49"/>
      <c r="G61" s="56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</row>
    <row r="62" spans="1:22" ht="25" customHeight="1">
      <c r="A62" s="15">
        <v>52</v>
      </c>
      <c r="B62" s="69" t="s">
        <v>116</v>
      </c>
      <c r="C62" s="69">
        <v>15</v>
      </c>
      <c r="D62" s="38"/>
      <c r="E62" s="65">
        <v>56</v>
      </c>
      <c r="F62" s="49"/>
      <c r="G62" s="5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</row>
    <row r="63" spans="1:22" ht="25" customHeight="1">
      <c r="A63" s="15">
        <v>53</v>
      </c>
      <c r="B63" s="69" t="s">
        <v>117</v>
      </c>
      <c r="C63" s="69">
        <v>21</v>
      </c>
      <c r="D63" s="38"/>
      <c r="E63" s="65">
        <v>66</v>
      </c>
      <c r="F63" s="49"/>
    </row>
    <row r="64" spans="1:22" ht="25" customHeight="1">
      <c r="A64" s="15">
        <v>54</v>
      </c>
      <c r="B64" s="69" t="s">
        <v>118</v>
      </c>
      <c r="C64" s="69">
        <v>15</v>
      </c>
      <c r="D64" s="38"/>
      <c r="E64" s="65">
        <v>50</v>
      </c>
      <c r="F64" s="49"/>
    </row>
    <row r="65" spans="1:9" ht="25" customHeight="1">
      <c r="A65" s="15">
        <v>55</v>
      </c>
      <c r="B65" s="69" t="s">
        <v>119</v>
      </c>
      <c r="C65" s="69">
        <v>15</v>
      </c>
      <c r="D65" s="38"/>
      <c r="E65" s="65">
        <v>46</v>
      </c>
      <c r="F65" s="49"/>
    </row>
    <row r="66" spans="1:9" ht="25" customHeight="1">
      <c r="A66" s="15">
        <v>56</v>
      </c>
      <c r="B66" s="69" t="s">
        <v>120</v>
      </c>
      <c r="C66" s="69">
        <v>21</v>
      </c>
      <c r="D66" s="38"/>
      <c r="E66" s="65">
        <v>62</v>
      </c>
      <c r="F66" s="49"/>
    </row>
    <row r="67" spans="1:9" ht="25" customHeight="1">
      <c r="A67" s="15">
        <v>57</v>
      </c>
      <c r="B67" s="69" t="s">
        <v>121</v>
      </c>
      <c r="C67" s="69">
        <v>16</v>
      </c>
      <c r="D67" s="38"/>
      <c r="E67" s="65">
        <v>50</v>
      </c>
      <c r="F67" s="49"/>
    </row>
    <row r="68" spans="1:9" ht="25" customHeight="1">
      <c r="A68" s="15">
        <v>58</v>
      </c>
      <c r="B68" s="69" t="s">
        <v>122</v>
      </c>
      <c r="C68" s="69">
        <v>15</v>
      </c>
      <c r="D68" s="38"/>
      <c r="E68" s="65">
        <v>35</v>
      </c>
      <c r="F68" s="49"/>
    </row>
    <row r="69" spans="1:9" ht="25" customHeight="1">
      <c r="A69" s="15">
        <v>59</v>
      </c>
      <c r="B69" s="69" t="s">
        <v>123</v>
      </c>
      <c r="C69" s="69">
        <v>18</v>
      </c>
      <c r="D69" s="38"/>
      <c r="E69" s="65">
        <v>60</v>
      </c>
      <c r="F69" s="49"/>
    </row>
    <row r="70" spans="1:9" ht="25" customHeight="1">
      <c r="A70" s="15">
        <v>60</v>
      </c>
      <c r="B70" s="69" t="s">
        <v>124</v>
      </c>
      <c r="C70" s="69">
        <v>18</v>
      </c>
      <c r="D70" s="38"/>
      <c r="E70" s="65">
        <v>59</v>
      </c>
      <c r="F70" s="49"/>
    </row>
    <row r="71" spans="1:9" ht="25" customHeight="1">
      <c r="B71" s="37"/>
      <c r="C71" s="38"/>
      <c r="D71" s="38"/>
      <c r="E71" s="38"/>
      <c r="F71" s="49"/>
    </row>
    <row r="72" spans="1:9" ht="25" customHeight="1">
      <c r="B72" s="37"/>
      <c r="C72" s="38"/>
      <c r="D72" s="38"/>
      <c r="E72" s="38"/>
      <c r="F72" s="49"/>
    </row>
    <row r="73" spans="1:9" ht="25" customHeight="1">
      <c r="B73" s="37"/>
      <c r="C73" s="38"/>
      <c r="D73" s="38"/>
      <c r="E73" s="38"/>
      <c r="F73" s="49"/>
    </row>
    <row r="74" spans="1:9" ht="25" customHeight="1">
      <c r="B74" s="37"/>
      <c r="C74" s="38"/>
      <c r="D74" s="38"/>
      <c r="E74" s="38"/>
      <c r="F74" s="49"/>
    </row>
    <row r="75" spans="1:9" ht="25" customHeight="1">
      <c r="B75" s="37"/>
      <c r="C75" s="38"/>
      <c r="D75" s="38"/>
      <c r="E75" s="38"/>
      <c r="F75" s="49"/>
    </row>
    <row r="76" spans="1:9" ht="25" customHeight="1">
      <c r="B76" s="37"/>
      <c r="C76" s="38"/>
      <c r="D76" s="38"/>
      <c r="E76" s="38"/>
      <c r="F76" s="49"/>
    </row>
    <row r="77" spans="1:9" ht="25" customHeight="1">
      <c r="B77" s="37"/>
      <c r="C77" s="38"/>
      <c r="D77" s="38"/>
      <c r="E77" s="38"/>
      <c r="F77" s="49"/>
    </row>
    <row r="78" spans="1:9" ht="25" customHeight="1">
      <c r="B78" s="37"/>
      <c r="C78" s="38"/>
      <c r="D78" s="38"/>
      <c r="E78" s="38"/>
      <c r="F78" s="49"/>
    </row>
    <row r="79" spans="1:9" ht="25" customHeight="1">
      <c r="B79" s="37"/>
      <c r="C79" s="38"/>
      <c r="D79" s="38"/>
      <c r="E79" s="38"/>
      <c r="F79" s="49"/>
      <c r="G79" s="58"/>
    </row>
    <row r="80" spans="1:9" ht="25" customHeight="1">
      <c r="B80" s="37"/>
      <c r="C80" s="54"/>
      <c r="D80" s="54"/>
      <c r="E80" s="54"/>
      <c r="F80" s="55"/>
      <c r="G80" s="58"/>
      <c r="H80"/>
      <c r="I80"/>
    </row>
    <row r="81" spans="1:23" ht="25" customHeight="1">
      <c r="B81" s="37"/>
      <c r="C81" s="54"/>
      <c r="D81" s="54"/>
      <c r="E81" s="54"/>
      <c r="F81" s="55"/>
      <c r="G81" s="58"/>
      <c r="H81"/>
      <c r="I81"/>
    </row>
    <row r="82" spans="1:23" ht="25" customHeight="1">
      <c r="B82" s="37"/>
      <c r="C82" s="38"/>
      <c r="D82" s="38"/>
      <c r="E82" s="38"/>
      <c r="F82" s="49"/>
      <c r="G82" s="58"/>
      <c r="H82"/>
      <c r="I82"/>
    </row>
    <row r="83" spans="1:23">
      <c r="A83" s="58"/>
      <c r="B83" s="58"/>
      <c r="C83" s="58"/>
      <c r="D83" s="58"/>
      <c r="E83" s="58"/>
      <c r="F83" s="58"/>
      <c r="G83" s="58"/>
      <c r="H83"/>
      <c r="I83"/>
    </row>
    <row r="84" spans="1:23" s="67" customFormat="1" ht="15.5">
      <c r="A84" s="58"/>
      <c r="B84" s="58"/>
      <c r="C84" s="66"/>
      <c r="D84" s="66"/>
      <c r="E84" s="66"/>
      <c r="F84" s="66"/>
      <c r="G84" s="58"/>
      <c r="H84"/>
      <c r="I84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5.5">
      <c r="A85" s="58"/>
      <c r="B85" s="58"/>
      <c r="C85" s="58"/>
      <c r="D85" s="58"/>
      <c r="E85" s="58"/>
      <c r="F85" s="58"/>
      <c r="G85" s="58"/>
      <c r="H85"/>
      <c r="I85"/>
      <c r="W85" s="67"/>
    </row>
    <row r="86" spans="1:23" ht="15.5">
      <c r="A86" s="58"/>
      <c r="B86" s="58"/>
      <c r="C86" s="68"/>
      <c r="D86" s="68"/>
      <c r="E86" s="68"/>
      <c r="F86" s="68"/>
      <c r="G86" s="58"/>
      <c r="H86"/>
      <c r="I86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</row>
    <row r="87" spans="1:23">
      <c r="A87" s="58"/>
      <c r="B87" s="58"/>
      <c r="C87" s="58"/>
      <c r="D87" s="58"/>
      <c r="E87" s="58"/>
      <c r="F87" s="58"/>
      <c r="G87" s="58"/>
      <c r="H87"/>
      <c r="I87"/>
    </row>
    <row r="88" spans="1:23">
      <c r="A88" s="58"/>
      <c r="B88" s="58"/>
      <c r="C88" s="58"/>
      <c r="D88" s="58"/>
      <c r="E88" s="58"/>
      <c r="F88" s="58"/>
      <c r="G88" s="58"/>
      <c r="H88"/>
      <c r="I88"/>
    </row>
    <row r="89" spans="1:23">
      <c r="A89" s="58"/>
      <c r="B89" s="58"/>
      <c r="C89" s="58"/>
      <c r="D89" s="58"/>
      <c r="E89" s="58"/>
      <c r="F89" s="58"/>
      <c r="G89" s="58"/>
      <c r="H89"/>
      <c r="I89"/>
    </row>
    <row r="90" spans="1:23">
      <c r="A90" s="58"/>
      <c r="B90" s="58"/>
      <c r="C90" s="58"/>
      <c r="D90" s="58"/>
      <c r="E90" s="58"/>
      <c r="F90" s="58"/>
      <c r="G90" s="58"/>
      <c r="H90"/>
      <c r="I90"/>
    </row>
    <row r="91" spans="1:23" s="67" customFormat="1" ht="15.5">
      <c r="A91" s="58"/>
      <c r="B91" s="58"/>
      <c r="C91" s="58"/>
      <c r="D91" s="58"/>
      <c r="E91" s="58"/>
      <c r="F91" s="58"/>
      <c r="G91" s="58"/>
      <c r="H91"/>
      <c r="I91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5.5">
      <c r="A92" s="58"/>
      <c r="B92" s="58"/>
      <c r="C92" s="58"/>
      <c r="D92" s="58"/>
      <c r="E92" s="58"/>
      <c r="F92" s="58"/>
      <c r="G92" s="58"/>
      <c r="H92"/>
      <c r="I92"/>
      <c r="W92" s="67"/>
    </row>
    <row r="93" spans="1:23" ht="15.5">
      <c r="A93" s="58"/>
      <c r="B93" s="58"/>
      <c r="C93" s="58"/>
      <c r="D93" s="58"/>
      <c r="E93" s="58"/>
      <c r="F93" s="58"/>
      <c r="G93" s="58"/>
      <c r="H93"/>
      <c r="I93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</row>
    <row r="94" spans="1:23">
      <c r="A94" s="58"/>
      <c r="B94" s="58"/>
      <c r="C94" s="58"/>
      <c r="D94" s="58"/>
      <c r="E94" s="58"/>
      <c r="F94" s="58"/>
      <c r="G94" s="58"/>
      <c r="H94"/>
      <c r="I94"/>
    </row>
    <row r="95" spans="1:23">
      <c r="A95" s="58"/>
      <c r="B95" s="58"/>
      <c r="C95" s="58"/>
      <c r="D95" s="58"/>
      <c r="E95" s="58"/>
      <c r="F95" s="58"/>
      <c r="G95" s="58"/>
      <c r="H95"/>
      <c r="I95"/>
    </row>
    <row r="96" spans="1:23">
      <c r="A96" s="58"/>
      <c r="B96" s="58"/>
      <c r="C96" s="58"/>
      <c r="D96" s="58"/>
      <c r="E96" s="58"/>
      <c r="F96" s="58"/>
      <c r="G96" s="58"/>
      <c r="H96"/>
      <c r="I96"/>
    </row>
    <row r="97" spans="1:23">
      <c r="A97" s="58"/>
      <c r="B97" s="58"/>
      <c r="C97" s="58"/>
      <c r="D97" s="58"/>
      <c r="E97" s="58"/>
      <c r="F97" s="58"/>
      <c r="G97" s="58"/>
      <c r="H97"/>
      <c r="I97"/>
    </row>
    <row r="98" spans="1:23">
      <c r="A98" s="58"/>
      <c r="B98" s="58"/>
      <c r="C98" s="58"/>
      <c r="D98" s="58"/>
      <c r="E98" s="58"/>
      <c r="F98" s="58"/>
      <c r="G98" s="58"/>
      <c r="H98"/>
      <c r="I98"/>
    </row>
    <row r="99" spans="1:23" s="67" customFormat="1" ht="15.5">
      <c r="A99" s="58"/>
      <c r="B99" s="58"/>
      <c r="C99" s="58"/>
      <c r="D99" s="58"/>
      <c r="E99" s="58"/>
      <c r="F99" s="58"/>
      <c r="G99" s="58"/>
      <c r="H99"/>
      <c r="I99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5.5">
      <c r="A100" s="58"/>
      <c r="B100" s="58"/>
      <c r="C100" s="58"/>
      <c r="D100" s="58"/>
      <c r="E100" s="58"/>
      <c r="F100" s="58"/>
      <c r="G100" s="58"/>
      <c r="H100"/>
      <c r="I100"/>
      <c r="W100" s="67"/>
    </row>
    <row r="101" spans="1:23" ht="15.5">
      <c r="A101" s="58"/>
      <c r="B101" s="58"/>
      <c r="C101" s="58"/>
      <c r="D101" s="58"/>
      <c r="E101" s="58"/>
      <c r="F101" s="58"/>
      <c r="G101" s="58"/>
      <c r="H101"/>
      <c r="I101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</row>
    <row r="102" spans="1:23">
      <c r="A102" s="58"/>
      <c r="B102" s="58"/>
      <c r="C102" s="58"/>
      <c r="D102" s="58"/>
      <c r="E102" s="58"/>
      <c r="F102" s="58"/>
      <c r="G102" s="58"/>
      <c r="H102"/>
      <c r="I102"/>
    </row>
    <row r="103" spans="1:23">
      <c r="G103" s="58"/>
      <c r="H103"/>
      <c r="I103"/>
    </row>
    <row r="104" spans="1:23">
      <c r="H104"/>
      <c r="I104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honeticPr fontId="15" type="noConversion"/>
  <conditionalFormatting sqref="C11:C70">
    <cfRule type="cellIs" dxfId="77" priority="1" operator="equal">
      <formula>0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6"/>
  <sheetViews>
    <sheetView topLeftCell="F9" workbookViewId="0">
      <selection activeCell="H17" sqref="H17:W17"/>
    </sheetView>
  </sheetViews>
  <sheetFormatPr defaultRowHeight="14.5"/>
  <sheetData>
    <row r="1" spans="1:23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89" t="s">
        <v>1</v>
      </c>
      <c r="B2" s="89"/>
      <c r="C2" s="89"/>
      <c r="D2" s="89"/>
      <c r="E2" s="89"/>
      <c r="F2" s="3"/>
      <c r="G2" s="4" t="s">
        <v>2</v>
      </c>
      <c r="H2" s="5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2.5">
      <c r="A3" s="89" t="s">
        <v>181</v>
      </c>
      <c r="B3" s="89"/>
      <c r="C3" s="89"/>
      <c r="D3" s="89"/>
      <c r="E3" s="89"/>
      <c r="F3" s="3"/>
      <c r="G3" s="4" t="s">
        <v>4</v>
      </c>
      <c r="H3" s="5"/>
      <c r="I3" s="7" t="s">
        <v>5</v>
      </c>
      <c r="J3" s="2"/>
      <c r="K3" s="8" t="s">
        <v>6</v>
      </c>
      <c r="L3" s="8" t="s">
        <v>7</v>
      </c>
      <c r="M3" s="2"/>
      <c r="N3" s="8" t="s">
        <v>8</v>
      </c>
      <c r="O3" s="88" t="s">
        <v>9</v>
      </c>
      <c r="P3" s="88"/>
      <c r="Q3" s="88"/>
      <c r="R3" s="88"/>
      <c r="S3" s="88"/>
      <c r="T3" s="88"/>
      <c r="U3" s="88"/>
      <c r="V3" s="88"/>
      <c r="W3" s="88"/>
    </row>
    <row r="4" spans="1:23" ht="21">
      <c r="A4" s="89" t="s">
        <v>182</v>
      </c>
      <c r="B4" s="89"/>
      <c r="C4" s="89"/>
      <c r="D4" s="89"/>
      <c r="E4" s="89"/>
      <c r="F4" s="3"/>
      <c r="G4" s="4" t="s">
        <v>11</v>
      </c>
      <c r="H4" s="5"/>
      <c r="I4" s="6"/>
      <c r="J4" s="2"/>
      <c r="K4" s="9" t="s">
        <v>12</v>
      </c>
      <c r="L4" s="9">
        <v>3</v>
      </c>
      <c r="M4" s="2"/>
      <c r="N4" s="10">
        <v>3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21">
      <c r="A5" s="11" t="s">
        <v>13</v>
      </c>
      <c r="B5" s="11"/>
      <c r="C5" s="11"/>
      <c r="D5" s="11"/>
      <c r="E5" s="11"/>
      <c r="F5" s="3"/>
      <c r="G5" s="4" t="s">
        <v>14</v>
      </c>
      <c r="H5" s="41">
        <f>(50/66)*100</f>
        <v>75.757575757575751</v>
      </c>
      <c r="I5" s="6"/>
      <c r="J5" s="2"/>
      <c r="K5" s="13" t="s">
        <v>15</v>
      </c>
      <c r="L5" s="13">
        <v>2</v>
      </c>
      <c r="M5" s="2"/>
      <c r="N5" s="14">
        <v>2</v>
      </c>
      <c r="O5" s="88"/>
      <c r="P5" s="88"/>
      <c r="Q5" s="88"/>
      <c r="R5" s="88"/>
      <c r="S5" s="88"/>
      <c r="T5" s="88"/>
      <c r="U5" s="88"/>
      <c r="V5" s="88"/>
      <c r="W5" s="88"/>
    </row>
    <row r="6" spans="1:23" ht="21">
      <c r="A6" s="15"/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42">
        <f>(66/66)*100</f>
        <v>100</v>
      </c>
      <c r="I6" s="6"/>
      <c r="J6" s="2"/>
      <c r="K6" s="19" t="s">
        <v>20</v>
      </c>
      <c r="L6" s="19">
        <v>1</v>
      </c>
      <c r="M6" s="2"/>
      <c r="N6" s="20">
        <v>1</v>
      </c>
      <c r="O6" s="88"/>
      <c r="P6" s="88"/>
      <c r="Q6" s="88"/>
      <c r="R6" s="88"/>
      <c r="S6" s="88"/>
      <c r="T6" s="88"/>
      <c r="U6" s="88"/>
      <c r="V6" s="88"/>
      <c r="W6" s="88"/>
    </row>
    <row r="7" spans="1:23" ht="58">
      <c r="A7" s="15"/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87.878787878787875</v>
      </c>
      <c r="I7" s="26">
        <v>0.6</v>
      </c>
      <c r="J7" s="2"/>
      <c r="K7" s="27" t="s">
        <v>24</v>
      </c>
      <c r="L7" s="27">
        <v>0</v>
      </c>
      <c r="M7" s="2"/>
      <c r="N7" s="28"/>
      <c r="O7" s="88"/>
      <c r="P7" s="88"/>
      <c r="Q7" s="88"/>
      <c r="R7" s="88"/>
      <c r="S7" s="88"/>
      <c r="T7" s="88"/>
      <c r="U7" s="88"/>
      <c r="V7" s="88"/>
      <c r="W7" s="88"/>
    </row>
    <row r="8" spans="1:23">
      <c r="A8" s="15"/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57</v>
      </c>
      <c r="I8" s="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>
      <c r="A9" s="15"/>
      <c r="B9" s="21" t="s">
        <v>30</v>
      </c>
      <c r="C9" s="23" t="s">
        <v>140</v>
      </c>
      <c r="D9" s="23"/>
      <c r="E9" s="23" t="s">
        <v>140</v>
      </c>
      <c r="F9" s="29"/>
      <c r="G9" s="15"/>
      <c r="H9" s="30"/>
      <c r="I9" s="3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5">
      <c r="A10" s="15"/>
      <c r="B10" s="21" t="s">
        <v>32</v>
      </c>
      <c r="C10" s="23">
        <v>30</v>
      </c>
      <c r="D10" s="31">
        <f>(0.55*30)</f>
        <v>16.5</v>
      </c>
      <c r="E10" s="32">
        <v>70</v>
      </c>
      <c r="F10" s="33">
        <f>0.55*70</f>
        <v>38.5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  <c r="U10" s="36" t="s">
        <v>46</v>
      </c>
      <c r="V10" s="36" t="s">
        <v>47</v>
      </c>
      <c r="W10" s="2"/>
    </row>
    <row r="11" spans="1:23" ht="15.5">
      <c r="A11" s="15">
        <v>1</v>
      </c>
      <c r="B11" s="70">
        <v>171516100002</v>
      </c>
      <c r="C11" s="65">
        <v>20</v>
      </c>
      <c r="D11" s="38">
        <f>COUNTIF(C11:C82,"&gt;="&amp;D10)</f>
        <v>50</v>
      </c>
      <c r="E11" s="65">
        <v>52</v>
      </c>
      <c r="F11" s="39">
        <f>COUNTIF(E11:E82,"&gt;="&amp;F10)</f>
        <v>66</v>
      </c>
      <c r="G11" s="40" t="s">
        <v>48</v>
      </c>
      <c r="H11" s="4">
        <v>2</v>
      </c>
      <c r="I11" s="4">
        <v>2</v>
      </c>
      <c r="J11" s="6"/>
      <c r="K11" s="4"/>
      <c r="L11" s="4">
        <v>2</v>
      </c>
      <c r="M11" s="6"/>
      <c r="N11" s="6"/>
      <c r="O11" s="6"/>
      <c r="P11" s="6"/>
      <c r="Q11" s="6"/>
      <c r="R11" s="6"/>
      <c r="S11" s="6"/>
      <c r="T11" s="4">
        <v>2</v>
      </c>
      <c r="U11" s="4">
        <v>2</v>
      </c>
      <c r="V11" s="4">
        <v>2</v>
      </c>
      <c r="W11" s="2"/>
    </row>
    <row r="12" spans="1:23" ht="15.5">
      <c r="A12" s="15">
        <v>2</v>
      </c>
      <c r="B12" s="70">
        <v>171516100003</v>
      </c>
      <c r="C12" s="65">
        <v>24</v>
      </c>
      <c r="D12" s="41">
        <f>(50/66)*100</f>
        <v>75.757575757575751</v>
      </c>
      <c r="E12" s="65">
        <v>62</v>
      </c>
      <c r="F12" s="42">
        <f>(66/66)*100</f>
        <v>100</v>
      </c>
      <c r="G12" s="40" t="s">
        <v>49</v>
      </c>
      <c r="H12" s="43">
        <v>1</v>
      </c>
      <c r="I12" s="43">
        <v>1</v>
      </c>
      <c r="J12" s="6"/>
      <c r="K12" s="43"/>
      <c r="L12" s="43">
        <v>1</v>
      </c>
      <c r="M12" s="6"/>
      <c r="N12" s="6"/>
      <c r="O12" s="6"/>
      <c r="P12" s="6"/>
      <c r="Q12" s="6"/>
      <c r="R12" s="6"/>
      <c r="S12" s="6"/>
      <c r="T12" s="43">
        <v>2</v>
      </c>
      <c r="U12" s="43">
        <v>1</v>
      </c>
      <c r="V12" s="43">
        <v>2</v>
      </c>
      <c r="W12" s="2"/>
    </row>
    <row r="13" spans="1:23" ht="15.5">
      <c r="A13" s="15">
        <v>3</v>
      </c>
      <c r="B13" s="70">
        <v>171516100005</v>
      </c>
      <c r="C13" s="65">
        <v>24</v>
      </c>
      <c r="D13" s="38"/>
      <c r="E13" s="65">
        <v>56</v>
      </c>
      <c r="F13" s="44"/>
      <c r="G13" s="40" t="s">
        <v>50</v>
      </c>
      <c r="H13" s="43">
        <v>1</v>
      </c>
      <c r="I13" s="43">
        <v>1</v>
      </c>
      <c r="J13" s="6"/>
      <c r="K13" s="43"/>
      <c r="L13" s="43">
        <v>1</v>
      </c>
      <c r="M13" s="6"/>
      <c r="N13" s="6"/>
      <c r="O13" s="6"/>
      <c r="P13" s="6"/>
      <c r="Q13" s="6"/>
      <c r="R13" s="6"/>
      <c r="S13" s="6"/>
      <c r="T13" s="43">
        <v>2</v>
      </c>
      <c r="U13" s="43">
        <v>1</v>
      </c>
      <c r="V13" s="43">
        <v>2</v>
      </c>
      <c r="W13" s="2"/>
    </row>
    <row r="14" spans="1:23" ht="15.5">
      <c r="A14" s="15">
        <v>4</v>
      </c>
      <c r="B14" s="70">
        <v>171516100006</v>
      </c>
      <c r="C14" s="65">
        <v>22</v>
      </c>
      <c r="D14" s="38"/>
      <c r="E14" s="65">
        <v>56</v>
      </c>
      <c r="F14" s="44"/>
      <c r="G14" s="40" t="s">
        <v>51</v>
      </c>
      <c r="H14" s="43">
        <v>1</v>
      </c>
      <c r="I14" s="43">
        <v>1</v>
      </c>
      <c r="J14" s="6"/>
      <c r="K14" s="43"/>
      <c r="L14" s="43">
        <v>1</v>
      </c>
      <c r="M14" s="6"/>
      <c r="N14" s="6"/>
      <c r="O14" s="6"/>
      <c r="P14" s="6"/>
      <c r="Q14" s="6"/>
      <c r="R14" s="6"/>
      <c r="S14" s="6"/>
      <c r="T14" s="43">
        <v>1</v>
      </c>
      <c r="U14" s="43">
        <v>1</v>
      </c>
      <c r="V14" s="43">
        <v>2</v>
      </c>
      <c r="W14" s="2"/>
    </row>
    <row r="15" spans="1:23" ht="15.5">
      <c r="A15" s="15">
        <v>5</v>
      </c>
      <c r="B15" s="70">
        <v>171516100007</v>
      </c>
      <c r="C15" s="65">
        <v>22</v>
      </c>
      <c r="D15" s="38"/>
      <c r="E15" s="65">
        <v>56</v>
      </c>
      <c r="F15" s="44"/>
      <c r="G15" s="40" t="s">
        <v>52</v>
      </c>
      <c r="H15" s="43">
        <v>2</v>
      </c>
      <c r="I15" s="43">
        <v>2</v>
      </c>
      <c r="J15" s="6"/>
      <c r="K15" s="43"/>
      <c r="L15" s="43">
        <v>2</v>
      </c>
      <c r="M15" s="6"/>
      <c r="N15" s="6"/>
      <c r="O15" s="6"/>
      <c r="P15" s="6"/>
      <c r="Q15" s="6"/>
      <c r="R15" s="6"/>
      <c r="S15" s="6"/>
      <c r="T15" s="43">
        <v>2</v>
      </c>
      <c r="U15" s="43">
        <v>2</v>
      </c>
      <c r="V15" s="43">
        <v>2</v>
      </c>
      <c r="W15" s="2"/>
    </row>
    <row r="16" spans="1:23" ht="15.5">
      <c r="A16" s="15">
        <v>6</v>
      </c>
      <c r="B16" s="70">
        <v>171516100008</v>
      </c>
      <c r="C16" s="65">
        <v>26</v>
      </c>
      <c r="D16" s="38"/>
      <c r="E16" s="65">
        <v>62</v>
      </c>
      <c r="F16" s="44"/>
      <c r="G16" s="45" t="s">
        <v>53</v>
      </c>
      <c r="H16" s="46">
        <f>AVERAGE(H11:H15)</f>
        <v>1.4</v>
      </c>
      <c r="I16" s="46">
        <f t="shared" ref="I16:V16" si="0">AVERAGE(I11:I15)</f>
        <v>1.4</v>
      </c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>
        <f t="shared" si="0"/>
        <v>1.8</v>
      </c>
      <c r="U16" s="46">
        <f t="shared" si="0"/>
        <v>1.4</v>
      </c>
      <c r="V16" s="46">
        <f t="shared" si="0"/>
        <v>2</v>
      </c>
      <c r="W16" s="2"/>
    </row>
    <row r="17" spans="1:23" ht="15.5">
      <c r="A17" s="15">
        <v>7</v>
      </c>
      <c r="B17" s="70">
        <v>171516100009</v>
      </c>
      <c r="C17" s="65">
        <v>16</v>
      </c>
      <c r="D17" s="38"/>
      <c r="E17" s="65">
        <v>54</v>
      </c>
      <c r="F17" s="38"/>
      <c r="G17" s="47" t="s">
        <v>54</v>
      </c>
      <c r="H17" s="48">
        <f>(87.88*H16)/100</f>
        <v>1.2303199999999999</v>
      </c>
      <c r="I17" s="48">
        <f t="shared" ref="I17:V17" si="1">(87.88*I16)/100</f>
        <v>1.2303199999999999</v>
      </c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>
        <f t="shared" si="1"/>
        <v>1.5818399999999999</v>
      </c>
      <c r="U17" s="48">
        <f t="shared" si="1"/>
        <v>1.2303199999999999</v>
      </c>
      <c r="V17" s="48">
        <f t="shared" si="1"/>
        <v>1.7575999999999998</v>
      </c>
      <c r="W17" s="2"/>
    </row>
    <row r="18" spans="1:23">
      <c r="A18" s="15">
        <v>8</v>
      </c>
      <c r="B18" s="70">
        <v>171516100010</v>
      </c>
      <c r="C18" s="65">
        <v>22</v>
      </c>
      <c r="D18" s="38"/>
      <c r="E18" s="65">
        <v>54</v>
      </c>
      <c r="F18" s="49"/>
      <c r="G18" s="15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>
      <c r="A19" s="15">
        <v>9</v>
      </c>
      <c r="B19" s="70">
        <v>171516100011</v>
      </c>
      <c r="C19" s="65">
        <v>16</v>
      </c>
      <c r="D19" s="38"/>
      <c r="E19" s="65">
        <v>52</v>
      </c>
      <c r="F19" s="49"/>
      <c r="G19" s="15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>
      <c r="A20" s="15">
        <v>10</v>
      </c>
      <c r="B20" s="70">
        <v>171516100012</v>
      </c>
      <c r="C20" s="65">
        <v>24</v>
      </c>
      <c r="D20" s="38"/>
      <c r="E20" s="65">
        <v>52</v>
      </c>
      <c r="F20" s="49"/>
      <c r="G20" s="15"/>
      <c r="H20" s="2"/>
      <c r="I20" s="2"/>
      <c r="J20" s="30"/>
      <c r="K20" s="3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>
      <c r="A21" s="15">
        <v>11</v>
      </c>
      <c r="B21" s="70">
        <v>171516100013</v>
      </c>
      <c r="C21" s="65">
        <v>20</v>
      </c>
      <c r="D21" s="38"/>
      <c r="E21" s="65">
        <v>54</v>
      </c>
      <c r="F21" s="49"/>
      <c r="G21" s="15"/>
      <c r="H21" s="51"/>
      <c r="I21" s="90"/>
      <c r="J21" s="90"/>
      <c r="K21" s="2"/>
      <c r="L21" s="2"/>
      <c r="M21" s="30"/>
      <c r="N21" s="30"/>
      <c r="O21" s="30"/>
      <c r="P21" s="30"/>
      <c r="Q21" s="30"/>
      <c r="R21" s="2"/>
      <c r="S21" s="2"/>
      <c r="T21" s="2"/>
      <c r="U21" s="2"/>
      <c r="V21" s="2"/>
      <c r="W21" s="2"/>
    </row>
    <row r="22" spans="1:23">
      <c r="A22" s="15">
        <v>12</v>
      </c>
      <c r="B22" s="70">
        <v>171516100014</v>
      </c>
      <c r="C22" s="65">
        <v>16</v>
      </c>
      <c r="D22" s="38"/>
      <c r="E22" s="65">
        <v>54</v>
      </c>
      <c r="F22" s="49"/>
      <c r="G22" s="15"/>
      <c r="H22" s="52"/>
      <c r="I22" s="53"/>
      <c r="J22" s="53"/>
      <c r="K22" s="2"/>
      <c r="L22" s="2"/>
      <c r="M22" s="30"/>
      <c r="N22" s="30"/>
      <c r="O22" s="30"/>
      <c r="P22" s="30"/>
      <c r="Q22" s="30"/>
      <c r="R22" s="2"/>
      <c r="S22" s="2"/>
      <c r="T22" s="2"/>
      <c r="U22" s="2"/>
      <c r="V22" s="2"/>
      <c r="W22" s="2"/>
    </row>
    <row r="23" spans="1:23">
      <c r="A23" s="15">
        <v>13</v>
      </c>
      <c r="B23" s="70">
        <v>171516100017</v>
      </c>
      <c r="C23" s="65">
        <v>24</v>
      </c>
      <c r="D23" s="38"/>
      <c r="E23" s="65">
        <v>56</v>
      </c>
      <c r="F23" s="49"/>
      <c r="G23" s="15"/>
      <c r="H23" s="15"/>
      <c r="I23" s="2"/>
      <c r="J23" s="2"/>
      <c r="K23" s="2"/>
      <c r="L23" s="2"/>
      <c r="M23" s="2"/>
      <c r="N23" s="30"/>
      <c r="O23" s="30"/>
      <c r="P23" s="30"/>
      <c r="Q23" s="30"/>
      <c r="R23" s="30"/>
      <c r="S23" s="2"/>
      <c r="T23" s="2"/>
      <c r="U23" s="2"/>
      <c r="V23" s="2"/>
      <c r="W23" s="2"/>
    </row>
    <row r="24" spans="1:23">
      <c r="A24" s="15">
        <v>14</v>
      </c>
      <c r="B24" s="70">
        <v>171516100018</v>
      </c>
      <c r="C24" s="65">
        <v>16</v>
      </c>
      <c r="D24" s="38"/>
      <c r="E24" s="65">
        <v>48</v>
      </c>
      <c r="F24" s="49"/>
      <c r="G24" s="15"/>
      <c r="H24" s="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2"/>
    </row>
    <row r="25" spans="1:23" ht="15.5">
      <c r="A25" s="15">
        <v>15</v>
      </c>
      <c r="B25" s="70">
        <v>171516100019</v>
      </c>
      <c r="C25" s="65">
        <v>20</v>
      </c>
      <c r="D25" s="54"/>
      <c r="E25" s="65">
        <v>56</v>
      </c>
      <c r="F25" s="55"/>
      <c r="G25" s="56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2"/>
    </row>
    <row r="26" spans="1:23" ht="15.5">
      <c r="A26" s="15">
        <v>16</v>
      </c>
      <c r="B26" s="70">
        <v>171516100021</v>
      </c>
      <c r="C26" s="65">
        <v>22</v>
      </c>
      <c r="D26" s="38"/>
      <c r="E26" s="65">
        <v>56</v>
      </c>
      <c r="F26" s="49"/>
      <c r="G26" s="56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2"/>
    </row>
    <row r="27" spans="1:23" ht="15.5">
      <c r="A27" s="15">
        <v>17</v>
      </c>
      <c r="B27" s="70">
        <v>171516100022</v>
      </c>
      <c r="C27" s="65">
        <v>26</v>
      </c>
      <c r="D27" s="38"/>
      <c r="E27" s="65">
        <v>62</v>
      </c>
      <c r="F27" s="49"/>
      <c r="G27" s="56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2"/>
    </row>
    <row r="28" spans="1:23" ht="15.5">
      <c r="A28" s="15">
        <v>18</v>
      </c>
      <c r="B28" s="70">
        <v>171516100023</v>
      </c>
      <c r="C28" s="65">
        <v>18</v>
      </c>
      <c r="D28" s="38"/>
      <c r="E28" s="65">
        <v>56</v>
      </c>
      <c r="F28" s="49"/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2"/>
    </row>
    <row r="29" spans="1:23" ht="15.5">
      <c r="A29" s="15">
        <v>19</v>
      </c>
      <c r="B29" s="70">
        <v>171516100024</v>
      </c>
      <c r="C29" s="65">
        <v>20</v>
      </c>
      <c r="D29" s="38"/>
      <c r="E29" s="65">
        <v>54</v>
      </c>
      <c r="F29" s="49"/>
      <c r="G29" s="56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2"/>
    </row>
    <row r="30" spans="1:23" ht="15.5">
      <c r="A30" s="15">
        <v>20</v>
      </c>
      <c r="B30" s="70">
        <v>171516100026</v>
      </c>
      <c r="C30" s="65">
        <v>26</v>
      </c>
      <c r="D30" s="38"/>
      <c r="E30" s="65">
        <v>62</v>
      </c>
      <c r="F30" s="49"/>
      <c r="G30" s="56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2"/>
    </row>
    <row r="31" spans="1:23" ht="15.5">
      <c r="A31" s="15">
        <v>21</v>
      </c>
      <c r="B31" s="70">
        <v>171516100030</v>
      </c>
      <c r="C31" s="65">
        <v>20</v>
      </c>
      <c r="D31" s="38"/>
      <c r="E31" s="65">
        <v>62</v>
      </c>
      <c r="F31" s="49"/>
      <c r="G31" s="56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2"/>
    </row>
    <row r="32" spans="1:23" ht="15.5">
      <c r="A32" s="15">
        <v>22</v>
      </c>
      <c r="B32" s="70">
        <v>171516100031</v>
      </c>
      <c r="C32" s="65">
        <v>16</v>
      </c>
      <c r="D32" s="38"/>
      <c r="E32" s="65">
        <v>58</v>
      </c>
      <c r="F32" s="49"/>
      <c r="G32" s="56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2"/>
    </row>
    <row r="33" spans="1:23" ht="15.5">
      <c r="A33" s="15">
        <v>23</v>
      </c>
      <c r="B33" s="70">
        <v>171516100032</v>
      </c>
      <c r="C33" s="65">
        <v>22</v>
      </c>
      <c r="D33" s="38"/>
      <c r="E33" s="65">
        <v>56</v>
      </c>
      <c r="F33" s="49"/>
      <c r="G33" s="5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2"/>
    </row>
    <row r="34" spans="1:23" ht="15.5">
      <c r="A34" s="15">
        <v>24</v>
      </c>
      <c r="B34" s="70">
        <v>171516100033</v>
      </c>
      <c r="C34" s="65">
        <v>26</v>
      </c>
      <c r="D34" s="38"/>
      <c r="E34" s="65">
        <v>62</v>
      </c>
      <c r="F34" s="49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>
      <c r="A35" s="15">
        <v>25</v>
      </c>
      <c r="B35" s="70">
        <v>171516100034</v>
      </c>
      <c r="C35" s="65">
        <v>26</v>
      </c>
      <c r="D35" s="38"/>
      <c r="E35" s="65">
        <v>62</v>
      </c>
      <c r="F35" s="49"/>
      <c r="G35" s="50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2"/>
    </row>
    <row r="36" spans="1:23">
      <c r="A36" s="15">
        <v>26</v>
      </c>
      <c r="B36" s="70">
        <v>171516100035</v>
      </c>
      <c r="C36" s="65">
        <v>16</v>
      </c>
      <c r="D36" s="38"/>
      <c r="E36" s="65">
        <v>50</v>
      </c>
      <c r="F36" s="49"/>
      <c r="G36" s="15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>
      <c r="A37" s="15">
        <v>27</v>
      </c>
      <c r="B37" s="70">
        <v>171516100037</v>
      </c>
      <c r="C37" s="65">
        <v>18</v>
      </c>
      <c r="D37" s="38"/>
      <c r="E37" s="65">
        <v>64</v>
      </c>
      <c r="F37" s="49"/>
      <c r="G37" s="15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5">
      <c r="A38" s="15">
        <v>28</v>
      </c>
      <c r="B38" s="70">
        <v>171516100038</v>
      </c>
      <c r="C38" s="65">
        <v>22</v>
      </c>
      <c r="D38" s="38"/>
      <c r="E38" s="65">
        <v>54</v>
      </c>
      <c r="F38" s="49"/>
      <c r="G38" s="5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2"/>
    </row>
    <row r="39" spans="1:23" ht="15.5">
      <c r="A39" s="15">
        <v>29</v>
      </c>
      <c r="B39" s="70">
        <v>171516100039</v>
      </c>
      <c r="C39" s="65">
        <v>18</v>
      </c>
      <c r="D39" s="38"/>
      <c r="E39" s="65">
        <v>54</v>
      </c>
      <c r="F39" s="49"/>
      <c r="G39" s="56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2"/>
    </row>
    <row r="40" spans="1:23" ht="15.5">
      <c r="A40" s="15">
        <v>30</v>
      </c>
      <c r="B40" s="70">
        <v>171516100040</v>
      </c>
      <c r="C40" s="65">
        <v>22</v>
      </c>
      <c r="D40" s="38"/>
      <c r="E40" s="65">
        <v>54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2"/>
    </row>
    <row r="41" spans="1:23" ht="15.5">
      <c r="A41" s="15">
        <v>31</v>
      </c>
      <c r="B41" s="70">
        <v>171516100041</v>
      </c>
      <c r="C41" s="65">
        <v>24</v>
      </c>
      <c r="D41" s="38"/>
      <c r="E41" s="65">
        <v>58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2"/>
    </row>
    <row r="42" spans="1:23" ht="15.5">
      <c r="A42" s="15">
        <v>32</v>
      </c>
      <c r="B42" s="70">
        <v>171516100042</v>
      </c>
      <c r="C42" s="65">
        <v>16</v>
      </c>
      <c r="D42" s="38"/>
      <c r="E42" s="65">
        <v>54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2"/>
    </row>
    <row r="43" spans="1:23" ht="15.5">
      <c r="A43" s="15">
        <v>33</v>
      </c>
      <c r="B43" s="70">
        <v>171516100043</v>
      </c>
      <c r="C43" s="65">
        <v>16</v>
      </c>
      <c r="D43" s="38"/>
      <c r="E43" s="65">
        <v>50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2"/>
    </row>
    <row r="44" spans="1:23" ht="15.5">
      <c r="A44" s="15">
        <v>34</v>
      </c>
      <c r="B44" s="70">
        <v>171516100044</v>
      </c>
      <c r="C44" s="65">
        <v>16</v>
      </c>
      <c r="D44" s="38"/>
      <c r="E44" s="65">
        <v>54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2"/>
    </row>
    <row r="45" spans="1:23" ht="15.5">
      <c r="A45" s="15">
        <v>35</v>
      </c>
      <c r="B45" s="70">
        <v>171516100045</v>
      </c>
      <c r="C45" s="65">
        <v>18</v>
      </c>
      <c r="D45" s="38"/>
      <c r="E45" s="65">
        <v>52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2"/>
    </row>
    <row r="46" spans="1:23" ht="15.5">
      <c r="A46" s="15">
        <v>36</v>
      </c>
      <c r="B46" s="70">
        <v>171516100048</v>
      </c>
      <c r="C46" s="65">
        <v>22</v>
      </c>
      <c r="D46" s="38"/>
      <c r="E46" s="65">
        <v>62</v>
      </c>
      <c r="F46" s="49"/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2"/>
    </row>
    <row r="47" spans="1:23" ht="15.5">
      <c r="A47" s="15">
        <v>37</v>
      </c>
      <c r="B47" s="70">
        <v>171516100049</v>
      </c>
      <c r="C47" s="65">
        <v>22</v>
      </c>
      <c r="D47" s="38"/>
      <c r="E47" s="65">
        <v>54</v>
      </c>
      <c r="F47" s="49"/>
      <c r="G47" s="5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2"/>
    </row>
    <row r="48" spans="1:23" ht="15.5">
      <c r="A48" s="15">
        <v>38</v>
      </c>
      <c r="B48" s="70">
        <v>171516100050</v>
      </c>
      <c r="C48" s="65">
        <v>26</v>
      </c>
      <c r="D48" s="38"/>
      <c r="E48" s="65">
        <v>62</v>
      </c>
      <c r="F48" s="49"/>
      <c r="G48" s="5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2"/>
    </row>
    <row r="49" spans="1:23">
      <c r="A49" s="15">
        <v>39</v>
      </c>
      <c r="B49" s="70">
        <v>171516100051</v>
      </c>
      <c r="C49" s="65">
        <v>22</v>
      </c>
      <c r="D49" s="38"/>
      <c r="E49" s="65">
        <v>52</v>
      </c>
      <c r="F49" s="49"/>
      <c r="G49" s="50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2"/>
    </row>
    <row r="50" spans="1:23">
      <c r="A50" s="15">
        <v>40</v>
      </c>
      <c r="B50" s="70">
        <v>171516100052</v>
      </c>
      <c r="C50" s="65">
        <v>14</v>
      </c>
      <c r="D50" s="38"/>
      <c r="E50" s="65">
        <v>46</v>
      </c>
      <c r="F50" s="49"/>
      <c r="G50" s="15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>
      <c r="A51" s="15">
        <v>41</v>
      </c>
      <c r="B51" s="70">
        <v>171516100053</v>
      </c>
      <c r="C51" s="65">
        <v>16</v>
      </c>
      <c r="D51" s="38"/>
      <c r="E51" s="65">
        <v>52</v>
      </c>
      <c r="F51" s="49"/>
      <c r="G51" s="15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5">
      <c r="A52" s="15">
        <v>42</v>
      </c>
      <c r="B52" s="70">
        <v>171516100054</v>
      </c>
      <c r="C52" s="65">
        <v>16</v>
      </c>
      <c r="D52" s="54"/>
      <c r="E52" s="65">
        <v>56</v>
      </c>
      <c r="F52" s="55"/>
      <c r="G52" s="5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2"/>
    </row>
    <row r="53" spans="1:23" ht="15.5">
      <c r="A53" s="15">
        <v>43</v>
      </c>
      <c r="B53" s="70">
        <v>171516100055</v>
      </c>
      <c r="C53" s="65">
        <v>22</v>
      </c>
      <c r="D53" s="54"/>
      <c r="E53" s="65">
        <v>58</v>
      </c>
      <c r="F53" s="55"/>
      <c r="G53" s="5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2"/>
    </row>
    <row r="54" spans="1:23" ht="15.5">
      <c r="A54" s="15">
        <v>44</v>
      </c>
      <c r="B54" s="70">
        <v>171516100056</v>
      </c>
      <c r="C54" s="65">
        <v>24</v>
      </c>
      <c r="D54" s="38"/>
      <c r="E54" s="65">
        <v>54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2"/>
    </row>
    <row r="55" spans="1:23" ht="15.5">
      <c r="A55" s="15">
        <v>45</v>
      </c>
      <c r="B55" s="70">
        <v>171516100057</v>
      </c>
      <c r="C55" s="65">
        <v>16</v>
      </c>
      <c r="D55" s="38"/>
      <c r="E55" s="65">
        <v>54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2"/>
    </row>
    <row r="56" spans="1:23" ht="15.5">
      <c r="A56" s="15">
        <v>46</v>
      </c>
      <c r="B56" s="70">
        <v>171516100058</v>
      </c>
      <c r="C56" s="65">
        <v>22</v>
      </c>
      <c r="D56" s="38"/>
      <c r="E56" s="65">
        <v>60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2"/>
    </row>
    <row r="57" spans="1:23" ht="15.5">
      <c r="A57" s="15">
        <v>47</v>
      </c>
      <c r="B57" s="70">
        <v>171516100059</v>
      </c>
      <c r="C57" s="65">
        <v>18</v>
      </c>
      <c r="D57" s="38"/>
      <c r="E57" s="65">
        <v>56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2"/>
    </row>
    <row r="58" spans="1:23" ht="15.5">
      <c r="A58" s="15">
        <v>48</v>
      </c>
      <c r="B58" s="70">
        <v>171516100060</v>
      </c>
      <c r="C58" s="65">
        <v>22</v>
      </c>
      <c r="D58" s="38"/>
      <c r="E58" s="65">
        <v>58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2"/>
    </row>
    <row r="59" spans="1:23" ht="15.5">
      <c r="A59" s="15">
        <v>49</v>
      </c>
      <c r="B59" s="70">
        <v>171516100061</v>
      </c>
      <c r="C59" s="65">
        <v>26</v>
      </c>
      <c r="D59" s="38"/>
      <c r="E59" s="65">
        <v>66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2"/>
    </row>
    <row r="60" spans="1:23" ht="15.5">
      <c r="A60" s="15">
        <v>50</v>
      </c>
      <c r="B60" s="70">
        <v>171516100062</v>
      </c>
      <c r="C60" s="65">
        <v>14</v>
      </c>
      <c r="D60" s="38"/>
      <c r="E60" s="65">
        <v>52</v>
      </c>
      <c r="F60" s="49"/>
      <c r="G60" s="5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2"/>
    </row>
    <row r="61" spans="1:23" ht="15.5">
      <c r="A61" s="15">
        <v>51</v>
      </c>
      <c r="B61" s="70">
        <v>171516100064</v>
      </c>
      <c r="C61" s="65">
        <v>16</v>
      </c>
      <c r="D61" s="38"/>
      <c r="E61" s="65">
        <v>54</v>
      </c>
      <c r="F61" s="49"/>
      <c r="G61" s="56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2"/>
    </row>
    <row r="62" spans="1:23" ht="15.5">
      <c r="A62" s="15">
        <v>52</v>
      </c>
      <c r="B62" s="70">
        <v>171516100066</v>
      </c>
      <c r="C62" s="65">
        <v>20</v>
      </c>
      <c r="D62" s="38"/>
      <c r="E62" s="65">
        <v>54</v>
      </c>
      <c r="F62" s="49"/>
      <c r="G62" s="5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2"/>
    </row>
    <row r="63" spans="1:23">
      <c r="A63" s="15">
        <v>53</v>
      </c>
      <c r="B63" s="70">
        <v>171516100067</v>
      </c>
      <c r="C63" s="65">
        <v>28</v>
      </c>
      <c r="D63" s="38"/>
      <c r="E63" s="65">
        <v>66</v>
      </c>
      <c r="F63" s="49"/>
      <c r="G63" s="15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>
      <c r="A64" s="15">
        <v>54</v>
      </c>
      <c r="B64" s="70">
        <v>171516100068</v>
      </c>
      <c r="C64" s="65">
        <v>16</v>
      </c>
      <c r="D64" s="38"/>
      <c r="E64" s="65">
        <v>52</v>
      </c>
      <c r="F64" s="49"/>
      <c r="G64" s="1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>
      <c r="A65" s="15">
        <v>55</v>
      </c>
      <c r="B65" s="70">
        <v>171516100069</v>
      </c>
      <c r="C65" s="65">
        <v>22</v>
      </c>
      <c r="D65" s="38"/>
      <c r="E65" s="65">
        <v>54</v>
      </c>
      <c r="F65" s="49"/>
      <c r="G65" s="1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>
      <c r="A66" s="15">
        <v>56</v>
      </c>
      <c r="B66" s="70">
        <v>171516100070</v>
      </c>
      <c r="C66" s="65">
        <v>22</v>
      </c>
      <c r="D66" s="38"/>
      <c r="E66" s="65">
        <v>54</v>
      </c>
      <c r="F66" s="49"/>
      <c r="G66" s="1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>
      <c r="A67" s="15">
        <v>57</v>
      </c>
      <c r="B67" s="70">
        <v>171516100071</v>
      </c>
      <c r="C67" s="65">
        <v>19</v>
      </c>
      <c r="D67" s="38"/>
      <c r="E67" s="65">
        <v>56</v>
      </c>
      <c r="F67" s="49"/>
      <c r="G67" s="1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>
      <c r="A68" s="15">
        <v>58</v>
      </c>
      <c r="B68" s="70">
        <v>171516100072</v>
      </c>
      <c r="C68" s="65">
        <v>18</v>
      </c>
      <c r="D68" s="38"/>
      <c r="E68" s="65">
        <v>54</v>
      </c>
      <c r="F68" s="49"/>
      <c r="G68" s="15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>
      <c r="A69" s="15">
        <v>59</v>
      </c>
      <c r="B69" s="70">
        <v>171516100073</v>
      </c>
      <c r="C69" s="65">
        <v>26</v>
      </c>
      <c r="D69" s="38"/>
      <c r="E69" s="65">
        <v>62</v>
      </c>
      <c r="F69" s="49"/>
      <c r="G69" s="15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>
      <c r="A70" s="15">
        <v>60</v>
      </c>
      <c r="B70" s="70">
        <v>171516100074</v>
      </c>
      <c r="C70" s="65">
        <v>26</v>
      </c>
      <c r="D70" s="38"/>
      <c r="E70" s="65">
        <v>64</v>
      </c>
      <c r="F70" s="49"/>
      <c r="G70" s="15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>
      <c r="A71" s="15">
        <v>61</v>
      </c>
      <c r="B71" s="70">
        <v>171516101075</v>
      </c>
      <c r="C71" s="65">
        <v>26</v>
      </c>
      <c r="E71" s="65">
        <v>60</v>
      </c>
    </row>
    <row r="72" spans="1:23">
      <c r="A72" s="15">
        <v>62</v>
      </c>
      <c r="B72" s="70">
        <v>171516101076</v>
      </c>
      <c r="C72" s="65">
        <v>20</v>
      </c>
      <c r="E72" s="65">
        <v>52</v>
      </c>
    </row>
    <row r="73" spans="1:23">
      <c r="A73" s="15">
        <v>63</v>
      </c>
      <c r="B73" s="70">
        <v>171516101077</v>
      </c>
      <c r="C73" s="65">
        <v>22</v>
      </c>
      <c r="E73" s="65">
        <v>54</v>
      </c>
    </row>
    <row r="74" spans="1:23">
      <c r="A74" s="15">
        <v>64</v>
      </c>
      <c r="B74" s="70">
        <v>171516101078</v>
      </c>
      <c r="C74" s="65">
        <v>18</v>
      </c>
      <c r="E74" s="65">
        <v>50</v>
      </c>
    </row>
    <row r="75" spans="1:23">
      <c r="A75" s="15">
        <v>65</v>
      </c>
      <c r="B75" s="70">
        <v>171516101079</v>
      </c>
      <c r="C75" s="65">
        <v>18</v>
      </c>
      <c r="E75" s="65">
        <v>52</v>
      </c>
    </row>
    <row r="76" spans="1:23">
      <c r="A76" s="15">
        <v>66</v>
      </c>
      <c r="B76" s="70">
        <v>171516101080</v>
      </c>
      <c r="C76" s="65">
        <v>18</v>
      </c>
      <c r="E76" s="65">
        <v>52</v>
      </c>
    </row>
  </sheetData>
  <mergeCells count="7">
    <mergeCell ref="O3:W7"/>
    <mergeCell ref="A4:E4"/>
    <mergeCell ref="I21:J21"/>
    <mergeCell ref="A1:E1"/>
    <mergeCell ref="G1:M1"/>
    <mergeCell ref="A2:E2"/>
    <mergeCell ref="A3:E3"/>
  </mergeCells>
  <conditionalFormatting sqref="C11:C74">
    <cfRule type="cellIs" dxfId="68" priority="2" operator="equal">
      <formula>0</formula>
    </cfRule>
  </conditionalFormatting>
  <conditionalFormatting sqref="C11:C76">
    <cfRule type="cellIs" dxfId="67" priority="1" operator="equal">
      <formula>0</formula>
    </cfRule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6"/>
  <sheetViews>
    <sheetView topLeftCell="E7" workbookViewId="0">
      <selection activeCell="H17" sqref="H17:V17"/>
    </sheetView>
  </sheetViews>
  <sheetFormatPr defaultRowHeight="14.5"/>
  <sheetData>
    <row r="1" spans="1:23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89" t="s">
        <v>1</v>
      </c>
      <c r="B2" s="89"/>
      <c r="C2" s="89"/>
      <c r="D2" s="89"/>
      <c r="E2" s="89"/>
      <c r="F2" s="3"/>
      <c r="G2" s="4" t="s">
        <v>2</v>
      </c>
      <c r="H2" s="5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2.5">
      <c r="A3" s="89" t="s">
        <v>183</v>
      </c>
      <c r="B3" s="89"/>
      <c r="C3" s="89"/>
      <c r="D3" s="89"/>
      <c r="E3" s="89"/>
      <c r="F3" s="3"/>
      <c r="G3" s="4" t="s">
        <v>4</v>
      </c>
      <c r="H3" s="5"/>
      <c r="I3" s="7" t="s">
        <v>5</v>
      </c>
      <c r="J3" s="2"/>
      <c r="K3" s="8" t="s">
        <v>6</v>
      </c>
      <c r="L3" s="8" t="s">
        <v>7</v>
      </c>
      <c r="M3" s="2"/>
      <c r="N3" s="8" t="s">
        <v>8</v>
      </c>
      <c r="O3" s="88" t="s">
        <v>9</v>
      </c>
      <c r="P3" s="88"/>
      <c r="Q3" s="88"/>
      <c r="R3" s="88"/>
      <c r="S3" s="88"/>
      <c r="T3" s="88"/>
      <c r="U3" s="88"/>
      <c r="V3" s="88"/>
      <c r="W3" s="88"/>
    </row>
    <row r="4" spans="1:23" ht="21">
      <c r="A4" s="89" t="s">
        <v>184</v>
      </c>
      <c r="B4" s="89"/>
      <c r="C4" s="89"/>
      <c r="D4" s="89"/>
      <c r="E4" s="89"/>
      <c r="F4" s="3"/>
      <c r="G4" s="4" t="s">
        <v>11</v>
      </c>
      <c r="H4" s="5"/>
      <c r="I4" s="6"/>
      <c r="J4" s="2"/>
      <c r="K4" s="9" t="s">
        <v>12</v>
      </c>
      <c r="L4" s="9">
        <v>3</v>
      </c>
      <c r="M4" s="2"/>
      <c r="N4" s="10">
        <v>3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21">
      <c r="A5" s="11" t="s">
        <v>13</v>
      </c>
      <c r="B5" s="11"/>
      <c r="C5" s="11"/>
      <c r="D5" s="11"/>
      <c r="E5" s="11"/>
      <c r="F5" s="3"/>
      <c r="G5" s="4" t="s">
        <v>14</v>
      </c>
      <c r="H5" s="41">
        <f>(60/66)*100</f>
        <v>90.909090909090907</v>
      </c>
      <c r="I5" s="6"/>
      <c r="J5" s="2"/>
      <c r="K5" s="13" t="s">
        <v>15</v>
      </c>
      <c r="L5" s="13">
        <v>2</v>
      </c>
      <c r="M5" s="2"/>
      <c r="N5" s="14">
        <v>2</v>
      </c>
      <c r="O5" s="88"/>
      <c r="P5" s="88"/>
      <c r="Q5" s="88"/>
      <c r="R5" s="88"/>
      <c r="S5" s="88"/>
      <c r="T5" s="88"/>
      <c r="U5" s="88"/>
      <c r="V5" s="88"/>
      <c r="W5" s="88"/>
    </row>
    <row r="6" spans="1:23" ht="21">
      <c r="A6" s="15"/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42">
        <f>(65/66)*100</f>
        <v>98.484848484848484</v>
      </c>
      <c r="I6" s="6"/>
      <c r="J6" s="2"/>
      <c r="K6" s="19" t="s">
        <v>20</v>
      </c>
      <c r="L6" s="19">
        <v>1</v>
      </c>
      <c r="M6" s="2"/>
      <c r="N6" s="20">
        <v>1</v>
      </c>
      <c r="O6" s="88"/>
      <c r="P6" s="88"/>
      <c r="Q6" s="88"/>
      <c r="R6" s="88"/>
      <c r="S6" s="88"/>
      <c r="T6" s="88"/>
      <c r="U6" s="88"/>
      <c r="V6" s="88"/>
      <c r="W6" s="88"/>
    </row>
    <row r="7" spans="1:23" ht="58">
      <c r="A7" s="15"/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94.696969696969688</v>
      </c>
      <c r="I7" s="26">
        <v>0.6</v>
      </c>
      <c r="J7" s="2"/>
      <c r="K7" s="27" t="s">
        <v>24</v>
      </c>
      <c r="L7" s="27">
        <v>0</v>
      </c>
      <c r="M7" s="2"/>
      <c r="N7" s="28"/>
      <c r="O7" s="88"/>
      <c r="P7" s="88"/>
      <c r="Q7" s="88"/>
      <c r="R7" s="88"/>
      <c r="S7" s="88"/>
      <c r="T7" s="88"/>
      <c r="U7" s="88"/>
      <c r="V7" s="88"/>
      <c r="W7" s="88"/>
    </row>
    <row r="8" spans="1:23">
      <c r="A8" s="15"/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57</v>
      </c>
      <c r="I8" s="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>
      <c r="A9" s="15"/>
      <c r="B9" s="21" t="s">
        <v>30</v>
      </c>
      <c r="C9" s="23" t="s">
        <v>140</v>
      </c>
      <c r="D9" s="23"/>
      <c r="E9" s="23" t="s">
        <v>140</v>
      </c>
      <c r="F9" s="29"/>
      <c r="G9" s="15"/>
      <c r="H9" s="30"/>
      <c r="I9" s="3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5">
      <c r="A10" s="15"/>
      <c r="B10" s="21" t="s">
        <v>32</v>
      </c>
      <c r="C10" s="23">
        <v>30</v>
      </c>
      <c r="D10" s="31">
        <f>(0.55*30)</f>
        <v>16.5</v>
      </c>
      <c r="E10" s="32">
        <v>70</v>
      </c>
      <c r="F10" s="33">
        <f>0.55*70</f>
        <v>38.5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  <c r="U10" s="36" t="s">
        <v>46</v>
      </c>
      <c r="V10" s="36" t="s">
        <v>47</v>
      </c>
      <c r="W10" s="2"/>
    </row>
    <row r="11" spans="1:23" ht="15.5">
      <c r="A11" s="15">
        <v>1</v>
      </c>
      <c r="B11" s="70">
        <v>171516100002</v>
      </c>
      <c r="C11" s="65">
        <v>18</v>
      </c>
      <c r="D11" s="38">
        <f>COUNTIF(C11:C82,"&gt;="&amp;D10)</f>
        <v>60</v>
      </c>
      <c r="E11" s="65">
        <v>54</v>
      </c>
      <c r="F11" s="39">
        <f>COUNTIF(E11:E82,"&gt;="&amp;F10)</f>
        <v>65</v>
      </c>
      <c r="G11" s="40" t="s">
        <v>48</v>
      </c>
      <c r="H11" s="4">
        <v>2</v>
      </c>
      <c r="I11" s="4"/>
      <c r="J11" s="4">
        <v>2</v>
      </c>
      <c r="K11" s="6"/>
      <c r="L11" s="4"/>
      <c r="M11" s="4"/>
      <c r="N11" s="78"/>
      <c r="O11" s="4">
        <v>2</v>
      </c>
      <c r="P11" s="78"/>
      <c r="Q11" s="4">
        <v>2</v>
      </c>
      <c r="R11" s="6"/>
      <c r="S11" s="6"/>
      <c r="T11" s="4">
        <v>2</v>
      </c>
      <c r="U11" s="6"/>
      <c r="V11" s="4"/>
      <c r="W11" s="2"/>
    </row>
    <row r="12" spans="1:23" ht="15.5">
      <c r="A12" s="15">
        <v>2</v>
      </c>
      <c r="B12" s="70">
        <v>171516100003</v>
      </c>
      <c r="C12" s="65">
        <v>24</v>
      </c>
      <c r="D12" s="41">
        <f>(60/66)*100</f>
        <v>90.909090909090907</v>
      </c>
      <c r="E12" s="65">
        <v>62</v>
      </c>
      <c r="F12" s="42">
        <f>(65/66)*100</f>
        <v>98.484848484848484</v>
      </c>
      <c r="G12" s="40" t="s">
        <v>49</v>
      </c>
      <c r="H12" s="43">
        <v>1</v>
      </c>
      <c r="I12" s="43"/>
      <c r="J12" s="43">
        <v>1</v>
      </c>
      <c r="K12" s="6"/>
      <c r="L12" s="43"/>
      <c r="M12" s="43"/>
      <c r="N12" s="78"/>
      <c r="O12" s="43">
        <v>1</v>
      </c>
      <c r="P12" s="78"/>
      <c r="Q12" s="43">
        <v>1</v>
      </c>
      <c r="R12" s="6"/>
      <c r="S12" s="6"/>
      <c r="T12" s="43">
        <v>1</v>
      </c>
      <c r="U12" s="6"/>
      <c r="V12" s="43"/>
      <c r="W12" s="2"/>
    </row>
    <row r="13" spans="1:23" ht="15.5">
      <c r="A13" s="15">
        <v>3</v>
      </c>
      <c r="B13" s="70">
        <v>171516100005</v>
      </c>
      <c r="C13" s="65">
        <v>24</v>
      </c>
      <c r="D13" s="38"/>
      <c r="E13" s="65">
        <v>62</v>
      </c>
      <c r="F13" s="44"/>
      <c r="G13" s="40" t="s">
        <v>50</v>
      </c>
      <c r="H13" s="43">
        <v>1</v>
      </c>
      <c r="I13" s="43"/>
      <c r="J13" s="43">
        <v>1</v>
      </c>
      <c r="K13" s="6"/>
      <c r="L13" s="43"/>
      <c r="M13" s="43"/>
      <c r="N13" s="78"/>
      <c r="O13" s="43">
        <v>1</v>
      </c>
      <c r="P13" s="78"/>
      <c r="Q13" s="43">
        <v>1</v>
      </c>
      <c r="R13" s="6"/>
      <c r="S13" s="6"/>
      <c r="T13" s="43">
        <v>1</v>
      </c>
      <c r="U13" s="6"/>
      <c r="V13" s="43"/>
      <c r="W13" s="2"/>
    </row>
    <row r="14" spans="1:23" ht="15.5">
      <c r="A14" s="15">
        <v>4</v>
      </c>
      <c r="B14" s="70">
        <v>171516100006</v>
      </c>
      <c r="C14" s="65">
        <v>22</v>
      </c>
      <c r="D14" s="38"/>
      <c r="E14" s="65">
        <v>56</v>
      </c>
      <c r="F14" s="44"/>
      <c r="G14" s="40" t="s">
        <v>51</v>
      </c>
      <c r="H14" s="43">
        <v>1</v>
      </c>
      <c r="I14" s="43"/>
      <c r="J14" s="43">
        <v>1</v>
      </c>
      <c r="K14" s="6"/>
      <c r="L14" s="43"/>
      <c r="M14" s="43"/>
      <c r="N14" s="78"/>
      <c r="O14" s="43">
        <v>1</v>
      </c>
      <c r="P14" s="78"/>
      <c r="Q14" s="43">
        <v>2</v>
      </c>
      <c r="R14" s="6"/>
      <c r="S14" s="6"/>
      <c r="T14" s="43">
        <v>1</v>
      </c>
      <c r="U14" s="6"/>
      <c r="V14" s="43"/>
      <c r="W14" s="2"/>
    </row>
    <row r="15" spans="1:23" ht="15.5">
      <c r="A15" s="15">
        <v>5</v>
      </c>
      <c r="B15" s="70">
        <v>171516100007</v>
      </c>
      <c r="C15" s="65">
        <v>24</v>
      </c>
      <c r="D15" s="38"/>
      <c r="E15" s="65">
        <v>58</v>
      </c>
      <c r="F15" s="44"/>
      <c r="G15" s="40" t="s">
        <v>52</v>
      </c>
      <c r="H15" s="43">
        <v>2</v>
      </c>
      <c r="I15" s="43"/>
      <c r="J15" s="43">
        <v>2</v>
      </c>
      <c r="K15" s="6"/>
      <c r="L15" s="43"/>
      <c r="M15" s="43"/>
      <c r="N15" s="78"/>
      <c r="O15" s="43">
        <v>2</v>
      </c>
      <c r="P15" s="78"/>
      <c r="Q15" s="43">
        <v>1</v>
      </c>
      <c r="R15" s="6"/>
      <c r="S15" s="6"/>
      <c r="T15" s="43">
        <v>2</v>
      </c>
      <c r="U15" s="6"/>
      <c r="V15" s="43"/>
      <c r="W15" s="2"/>
    </row>
    <row r="16" spans="1:23" ht="15.5">
      <c r="A16" s="15">
        <v>6</v>
      </c>
      <c r="B16" s="70">
        <v>171516100008</v>
      </c>
      <c r="C16" s="65">
        <v>24</v>
      </c>
      <c r="D16" s="38"/>
      <c r="E16" s="65">
        <v>64</v>
      </c>
      <c r="F16" s="44"/>
      <c r="G16" s="45" t="s">
        <v>53</v>
      </c>
      <c r="H16" s="46">
        <f>AVERAGE(H11:H15)</f>
        <v>1.4</v>
      </c>
      <c r="I16" s="46"/>
      <c r="J16" s="46">
        <f t="shared" ref="J16:T16" si="0">AVERAGE(J11:J15)</f>
        <v>1.4</v>
      </c>
      <c r="K16" s="46"/>
      <c r="L16" s="46"/>
      <c r="M16" s="46"/>
      <c r="N16" s="46"/>
      <c r="O16" s="46">
        <f t="shared" si="0"/>
        <v>1.4</v>
      </c>
      <c r="P16" s="46"/>
      <c r="Q16" s="46">
        <f t="shared" si="0"/>
        <v>1.4</v>
      </c>
      <c r="R16" s="46"/>
      <c r="S16" s="46"/>
      <c r="T16" s="46">
        <f t="shared" si="0"/>
        <v>1.4</v>
      </c>
      <c r="U16" s="46"/>
      <c r="V16" s="46"/>
      <c r="W16" s="2"/>
    </row>
    <row r="17" spans="1:23" ht="15.5">
      <c r="A17" s="15">
        <v>7</v>
      </c>
      <c r="B17" s="70">
        <v>171516100009</v>
      </c>
      <c r="C17" s="65">
        <v>20</v>
      </c>
      <c r="D17" s="38"/>
      <c r="E17" s="65">
        <v>56</v>
      </c>
      <c r="F17" s="38"/>
      <c r="G17" s="47" t="s">
        <v>54</v>
      </c>
      <c r="H17" s="48">
        <f>(94.7*H16)/100</f>
        <v>1.3257999999999999</v>
      </c>
      <c r="I17" s="48"/>
      <c r="J17" s="48">
        <f t="shared" ref="J17:T17" si="1">(94.7*J16)/100</f>
        <v>1.3257999999999999</v>
      </c>
      <c r="K17" s="48"/>
      <c r="L17" s="48"/>
      <c r="M17" s="48"/>
      <c r="N17" s="48"/>
      <c r="O17" s="48">
        <f t="shared" si="1"/>
        <v>1.3257999999999999</v>
      </c>
      <c r="P17" s="48"/>
      <c r="Q17" s="48">
        <f t="shared" si="1"/>
        <v>1.3257999999999999</v>
      </c>
      <c r="R17" s="48"/>
      <c r="S17" s="48"/>
      <c r="T17" s="48">
        <f t="shared" si="1"/>
        <v>1.3257999999999999</v>
      </c>
      <c r="U17" s="48"/>
      <c r="V17" s="48"/>
      <c r="W17" s="2"/>
    </row>
    <row r="18" spans="1:23">
      <c r="A18" s="15">
        <v>8</v>
      </c>
      <c r="B18" s="70">
        <v>171516100010</v>
      </c>
      <c r="C18" s="65">
        <v>18</v>
      </c>
      <c r="D18" s="38"/>
      <c r="E18" s="65">
        <v>54</v>
      </c>
      <c r="F18" s="49"/>
      <c r="G18" s="15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>
      <c r="A19" s="15">
        <v>9</v>
      </c>
      <c r="B19" s="70">
        <v>171516100011</v>
      </c>
      <c r="C19" s="65">
        <v>18</v>
      </c>
      <c r="D19" s="38"/>
      <c r="E19" s="65">
        <v>54</v>
      </c>
      <c r="F19" s="49"/>
      <c r="G19" s="15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>
      <c r="A20" s="15">
        <v>10</v>
      </c>
      <c r="B20" s="70">
        <v>171516100012</v>
      </c>
      <c r="C20" s="65">
        <v>22</v>
      </c>
      <c r="D20" s="38"/>
      <c r="E20" s="65">
        <v>63</v>
      </c>
      <c r="F20" s="49"/>
      <c r="G20" s="15"/>
      <c r="H20" s="2"/>
      <c r="I20" s="2"/>
      <c r="J20" s="30"/>
      <c r="K20" s="3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>
      <c r="A21" s="15">
        <v>11</v>
      </c>
      <c r="B21" s="70">
        <v>171516100013</v>
      </c>
      <c r="C21" s="65">
        <v>24</v>
      </c>
      <c r="D21" s="38"/>
      <c r="E21" s="65">
        <v>60</v>
      </c>
      <c r="F21" s="49"/>
      <c r="G21" s="15"/>
      <c r="H21" s="51"/>
      <c r="I21" s="90"/>
      <c r="J21" s="90"/>
      <c r="K21" s="2"/>
      <c r="L21" s="2"/>
      <c r="M21" s="30"/>
      <c r="N21" s="30"/>
      <c r="O21" s="30"/>
      <c r="P21" s="30"/>
      <c r="Q21" s="30"/>
      <c r="R21" s="2"/>
      <c r="S21" s="2"/>
      <c r="T21" s="2"/>
      <c r="U21" s="2"/>
      <c r="V21" s="2"/>
      <c r="W21" s="2"/>
    </row>
    <row r="22" spans="1:23">
      <c r="A22" s="15">
        <v>12</v>
      </c>
      <c r="B22" s="70">
        <v>171516100014</v>
      </c>
      <c r="C22" s="65">
        <v>20</v>
      </c>
      <c r="D22" s="38"/>
      <c r="E22" s="65">
        <v>58</v>
      </c>
      <c r="F22" s="49"/>
      <c r="G22" s="15"/>
      <c r="H22" s="52"/>
      <c r="I22" s="53"/>
      <c r="J22" s="53"/>
      <c r="K22" s="2"/>
      <c r="L22" s="2"/>
      <c r="M22" s="30"/>
      <c r="N22" s="30"/>
      <c r="O22" s="30"/>
      <c r="P22" s="30"/>
      <c r="Q22" s="30"/>
      <c r="R22" s="2"/>
      <c r="S22" s="2"/>
      <c r="T22" s="2"/>
      <c r="U22" s="2"/>
      <c r="V22" s="2"/>
      <c r="W22" s="2"/>
    </row>
    <row r="23" spans="1:23">
      <c r="A23" s="15">
        <v>13</v>
      </c>
      <c r="B23" s="70">
        <v>171516100017</v>
      </c>
      <c r="C23" s="65">
        <v>22</v>
      </c>
      <c r="D23" s="38"/>
      <c r="E23" s="65">
        <v>62</v>
      </c>
      <c r="F23" s="49"/>
      <c r="G23" s="15"/>
      <c r="H23" s="15"/>
      <c r="I23" s="2"/>
      <c r="J23" s="2"/>
      <c r="K23" s="2"/>
      <c r="L23" s="2"/>
      <c r="M23" s="2"/>
      <c r="N23" s="30"/>
      <c r="O23" s="30"/>
      <c r="P23" s="30"/>
      <c r="Q23" s="30"/>
      <c r="R23" s="30"/>
      <c r="S23" s="2"/>
      <c r="T23" s="2"/>
      <c r="U23" s="2"/>
      <c r="V23" s="2"/>
      <c r="W23" s="2"/>
    </row>
    <row r="24" spans="1:23">
      <c r="A24" s="15">
        <v>14</v>
      </c>
      <c r="B24" s="70">
        <v>171516100018</v>
      </c>
      <c r="C24" s="65">
        <v>18</v>
      </c>
      <c r="D24" s="38"/>
      <c r="E24" s="65">
        <v>54</v>
      </c>
      <c r="F24" s="49"/>
      <c r="G24" s="15"/>
      <c r="H24" s="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2"/>
    </row>
    <row r="25" spans="1:23" ht="15.5">
      <c r="A25" s="15">
        <v>15</v>
      </c>
      <c r="B25" s="70">
        <v>171516100019</v>
      </c>
      <c r="C25" s="65">
        <v>22</v>
      </c>
      <c r="D25" s="54"/>
      <c r="E25" s="65">
        <v>62</v>
      </c>
      <c r="F25" s="55"/>
      <c r="G25" s="56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2"/>
    </row>
    <row r="26" spans="1:23" ht="15.5">
      <c r="A26" s="15">
        <v>16</v>
      </c>
      <c r="B26" s="70">
        <v>171516100021</v>
      </c>
      <c r="C26" s="65">
        <v>24</v>
      </c>
      <c r="D26" s="38"/>
      <c r="E26" s="65">
        <v>60</v>
      </c>
      <c r="F26" s="49"/>
      <c r="G26" s="56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2"/>
    </row>
    <row r="27" spans="1:23" ht="15.5">
      <c r="A27" s="15">
        <v>17</v>
      </c>
      <c r="B27" s="70">
        <v>171516100022</v>
      </c>
      <c r="C27" s="65">
        <v>24</v>
      </c>
      <c r="D27" s="38"/>
      <c r="E27" s="65">
        <v>64</v>
      </c>
      <c r="F27" s="49"/>
      <c r="G27" s="56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2"/>
    </row>
    <row r="28" spans="1:23" ht="15.5">
      <c r="A28" s="15">
        <v>18</v>
      </c>
      <c r="B28" s="70">
        <v>171516100023</v>
      </c>
      <c r="C28" s="65">
        <v>20</v>
      </c>
      <c r="D28" s="38"/>
      <c r="E28" s="65">
        <v>0</v>
      </c>
      <c r="F28" s="49"/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2"/>
    </row>
    <row r="29" spans="1:23" ht="15.5">
      <c r="A29" s="15">
        <v>19</v>
      </c>
      <c r="B29" s="70">
        <v>171516100024</v>
      </c>
      <c r="C29" s="65">
        <v>20</v>
      </c>
      <c r="D29" s="38"/>
      <c r="E29" s="65">
        <v>58</v>
      </c>
      <c r="F29" s="49"/>
      <c r="G29" s="56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2"/>
    </row>
    <row r="30" spans="1:23" ht="15.5">
      <c r="A30" s="15">
        <v>20</v>
      </c>
      <c r="B30" s="70">
        <v>171516100026</v>
      </c>
      <c r="C30" s="65">
        <v>26</v>
      </c>
      <c r="D30" s="38"/>
      <c r="E30" s="65">
        <v>68</v>
      </c>
      <c r="F30" s="49"/>
      <c r="G30" s="56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2"/>
    </row>
    <row r="31" spans="1:23" ht="15.5">
      <c r="A31" s="15">
        <v>21</v>
      </c>
      <c r="B31" s="70">
        <v>171516100030</v>
      </c>
      <c r="C31" s="65">
        <v>22</v>
      </c>
      <c r="D31" s="38"/>
      <c r="E31" s="65">
        <v>60</v>
      </c>
      <c r="F31" s="49"/>
      <c r="G31" s="56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2"/>
    </row>
    <row r="32" spans="1:23" ht="15.5">
      <c r="A32" s="15">
        <v>22</v>
      </c>
      <c r="B32" s="70">
        <v>171516100031</v>
      </c>
      <c r="C32" s="65">
        <v>18</v>
      </c>
      <c r="D32" s="38"/>
      <c r="E32" s="65">
        <v>56</v>
      </c>
      <c r="F32" s="49"/>
      <c r="G32" s="56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2"/>
    </row>
    <row r="33" spans="1:23" ht="15.5">
      <c r="A33" s="15">
        <v>23</v>
      </c>
      <c r="B33" s="70">
        <v>171516100032</v>
      </c>
      <c r="C33" s="65">
        <v>20</v>
      </c>
      <c r="D33" s="38"/>
      <c r="E33" s="65">
        <v>60</v>
      </c>
      <c r="F33" s="49"/>
      <c r="G33" s="5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2"/>
    </row>
    <row r="34" spans="1:23" ht="15.5">
      <c r="A34" s="15">
        <v>24</v>
      </c>
      <c r="B34" s="70">
        <v>171516100033</v>
      </c>
      <c r="C34" s="65">
        <v>24</v>
      </c>
      <c r="D34" s="38"/>
      <c r="E34" s="65">
        <v>66</v>
      </c>
      <c r="F34" s="49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>
      <c r="A35" s="15">
        <v>25</v>
      </c>
      <c r="B35" s="70">
        <v>171516100034</v>
      </c>
      <c r="C35" s="65">
        <v>24</v>
      </c>
      <c r="D35" s="38"/>
      <c r="E35" s="65">
        <v>66</v>
      </c>
      <c r="F35" s="49"/>
      <c r="G35" s="50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2"/>
    </row>
    <row r="36" spans="1:23">
      <c r="A36" s="15">
        <v>26</v>
      </c>
      <c r="B36" s="70">
        <v>171516100035</v>
      </c>
      <c r="C36" s="65">
        <v>18</v>
      </c>
      <c r="D36" s="38"/>
      <c r="E36" s="65">
        <v>58</v>
      </c>
      <c r="F36" s="49"/>
      <c r="G36" s="15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>
      <c r="A37" s="15">
        <v>27</v>
      </c>
      <c r="B37" s="70">
        <v>171516100037</v>
      </c>
      <c r="C37" s="65">
        <v>18</v>
      </c>
      <c r="D37" s="38"/>
      <c r="E37" s="65">
        <v>60</v>
      </c>
      <c r="F37" s="49"/>
      <c r="G37" s="15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5">
      <c r="A38" s="15">
        <v>28</v>
      </c>
      <c r="B38" s="70">
        <v>171516100038</v>
      </c>
      <c r="C38" s="65">
        <v>22</v>
      </c>
      <c r="D38" s="38"/>
      <c r="E38" s="65">
        <v>58</v>
      </c>
      <c r="F38" s="49"/>
      <c r="G38" s="5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2"/>
    </row>
    <row r="39" spans="1:23" ht="15.5">
      <c r="A39" s="15">
        <v>29</v>
      </c>
      <c r="B39" s="70">
        <v>171516100039</v>
      </c>
      <c r="C39" s="65">
        <v>20</v>
      </c>
      <c r="D39" s="38"/>
      <c r="E39" s="65">
        <v>58</v>
      </c>
      <c r="F39" s="49"/>
      <c r="G39" s="56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2"/>
    </row>
    <row r="40" spans="1:23" ht="15.5">
      <c r="A40" s="15">
        <v>30</v>
      </c>
      <c r="B40" s="70">
        <v>171516100040</v>
      </c>
      <c r="C40" s="65">
        <v>22</v>
      </c>
      <c r="D40" s="38"/>
      <c r="E40" s="65">
        <v>54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2"/>
    </row>
    <row r="41" spans="1:23" ht="15.5">
      <c r="A41" s="15">
        <v>31</v>
      </c>
      <c r="B41" s="70">
        <v>171516100041</v>
      </c>
      <c r="C41" s="65">
        <v>22</v>
      </c>
      <c r="D41" s="38"/>
      <c r="E41" s="65">
        <v>66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2"/>
    </row>
    <row r="42" spans="1:23" ht="15.5">
      <c r="A42" s="15">
        <v>32</v>
      </c>
      <c r="B42" s="70">
        <v>171516100042</v>
      </c>
      <c r="C42" s="65">
        <v>18</v>
      </c>
      <c r="D42" s="38"/>
      <c r="E42" s="65">
        <v>56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2"/>
    </row>
    <row r="43" spans="1:23" ht="15.5">
      <c r="A43" s="15">
        <v>33</v>
      </c>
      <c r="B43" s="70">
        <v>171516100043</v>
      </c>
      <c r="C43" s="65">
        <v>20</v>
      </c>
      <c r="D43" s="38"/>
      <c r="E43" s="65">
        <v>58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2"/>
    </row>
    <row r="44" spans="1:23" ht="15.5">
      <c r="A44" s="15">
        <v>34</v>
      </c>
      <c r="B44" s="70">
        <v>171516100044</v>
      </c>
      <c r="C44" s="65">
        <v>20</v>
      </c>
      <c r="D44" s="38"/>
      <c r="E44" s="65">
        <v>56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2"/>
    </row>
    <row r="45" spans="1:23" ht="15.5">
      <c r="A45" s="15">
        <v>35</v>
      </c>
      <c r="B45" s="70">
        <v>171516100045</v>
      </c>
      <c r="C45" s="65">
        <v>20</v>
      </c>
      <c r="D45" s="38"/>
      <c r="E45" s="65">
        <v>54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2"/>
    </row>
    <row r="46" spans="1:23" ht="15.5">
      <c r="A46" s="15">
        <v>36</v>
      </c>
      <c r="B46" s="70">
        <v>171516100048</v>
      </c>
      <c r="C46" s="65">
        <v>20</v>
      </c>
      <c r="D46" s="38"/>
      <c r="E46" s="65">
        <v>64</v>
      </c>
      <c r="F46" s="49"/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2"/>
    </row>
    <row r="47" spans="1:23" ht="15.5">
      <c r="A47" s="15">
        <v>37</v>
      </c>
      <c r="B47" s="70">
        <v>171516100049</v>
      </c>
      <c r="C47" s="65">
        <v>20</v>
      </c>
      <c r="D47" s="38"/>
      <c r="E47" s="65">
        <v>58</v>
      </c>
      <c r="F47" s="49"/>
      <c r="G47" s="5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2"/>
    </row>
    <row r="48" spans="1:23" ht="15.5">
      <c r="A48" s="15">
        <v>38</v>
      </c>
      <c r="B48" s="70">
        <v>171516100050</v>
      </c>
      <c r="C48" s="65">
        <v>24</v>
      </c>
      <c r="D48" s="38"/>
      <c r="E48" s="65">
        <v>64</v>
      </c>
      <c r="F48" s="49"/>
      <c r="G48" s="5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2"/>
    </row>
    <row r="49" spans="1:23">
      <c r="A49" s="15">
        <v>39</v>
      </c>
      <c r="B49" s="70">
        <v>171516100051</v>
      </c>
      <c r="C49" s="65">
        <v>20</v>
      </c>
      <c r="D49" s="38"/>
      <c r="E49" s="65">
        <v>64</v>
      </c>
      <c r="F49" s="49"/>
      <c r="G49" s="50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2"/>
    </row>
    <row r="50" spans="1:23">
      <c r="A50" s="15">
        <v>40</v>
      </c>
      <c r="B50" s="70">
        <v>171516100052</v>
      </c>
      <c r="C50" s="65">
        <v>16</v>
      </c>
      <c r="D50" s="38"/>
      <c r="E50" s="65">
        <v>58</v>
      </c>
      <c r="F50" s="49"/>
      <c r="G50" s="15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>
      <c r="A51" s="15">
        <v>41</v>
      </c>
      <c r="B51" s="70">
        <v>171516100053</v>
      </c>
      <c r="C51" s="65">
        <v>20</v>
      </c>
      <c r="D51" s="38"/>
      <c r="E51" s="65">
        <v>60</v>
      </c>
      <c r="F51" s="49"/>
      <c r="G51" s="15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5">
      <c r="A52" s="15">
        <v>42</v>
      </c>
      <c r="B52" s="70">
        <v>171516100054</v>
      </c>
      <c r="C52" s="65">
        <v>18</v>
      </c>
      <c r="D52" s="54"/>
      <c r="E52" s="65">
        <v>60</v>
      </c>
      <c r="F52" s="55"/>
      <c r="G52" s="5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2"/>
    </row>
    <row r="53" spans="1:23" ht="15.5">
      <c r="A53" s="15">
        <v>43</v>
      </c>
      <c r="B53" s="70">
        <v>171516100055</v>
      </c>
      <c r="C53" s="65">
        <v>22</v>
      </c>
      <c r="D53" s="54"/>
      <c r="E53" s="65">
        <v>56</v>
      </c>
      <c r="F53" s="55"/>
      <c r="G53" s="5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2"/>
    </row>
    <row r="54" spans="1:23" ht="15.5">
      <c r="A54" s="15">
        <v>44</v>
      </c>
      <c r="B54" s="70">
        <v>171516100056</v>
      </c>
      <c r="C54" s="65">
        <v>24</v>
      </c>
      <c r="D54" s="38"/>
      <c r="E54" s="65">
        <v>60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2"/>
    </row>
    <row r="55" spans="1:23" ht="15.5">
      <c r="A55" s="15">
        <v>45</v>
      </c>
      <c r="B55" s="70">
        <v>171516100057</v>
      </c>
      <c r="C55" s="65">
        <v>18</v>
      </c>
      <c r="D55" s="38"/>
      <c r="E55" s="65">
        <v>56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2"/>
    </row>
    <row r="56" spans="1:23" ht="15.5">
      <c r="A56" s="15">
        <v>46</v>
      </c>
      <c r="B56" s="70">
        <v>171516100058</v>
      </c>
      <c r="C56" s="65">
        <v>20</v>
      </c>
      <c r="D56" s="38"/>
      <c r="E56" s="65">
        <v>64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2"/>
    </row>
    <row r="57" spans="1:23" ht="15.5">
      <c r="A57" s="15">
        <v>47</v>
      </c>
      <c r="B57" s="70">
        <v>171516100059</v>
      </c>
      <c r="C57" s="65">
        <v>20</v>
      </c>
      <c r="D57" s="38"/>
      <c r="E57" s="65">
        <v>54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2"/>
    </row>
    <row r="58" spans="1:23" ht="15.5">
      <c r="A58" s="15">
        <v>48</v>
      </c>
      <c r="B58" s="70">
        <v>171516100060</v>
      </c>
      <c r="C58" s="65">
        <v>22</v>
      </c>
      <c r="D58" s="38"/>
      <c r="E58" s="65">
        <v>60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2"/>
    </row>
    <row r="59" spans="1:23" ht="15.5">
      <c r="A59" s="15">
        <v>49</v>
      </c>
      <c r="B59" s="70">
        <v>171516100061</v>
      </c>
      <c r="C59" s="65">
        <v>26</v>
      </c>
      <c r="D59" s="38"/>
      <c r="E59" s="65">
        <v>68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2"/>
    </row>
    <row r="60" spans="1:23" ht="15.5">
      <c r="A60" s="15">
        <v>50</v>
      </c>
      <c r="B60" s="70">
        <v>171516100062</v>
      </c>
      <c r="C60" s="65">
        <v>16</v>
      </c>
      <c r="D60" s="38"/>
      <c r="E60" s="65">
        <v>54</v>
      </c>
      <c r="F60" s="49"/>
      <c r="G60" s="5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2"/>
    </row>
    <row r="61" spans="1:23" ht="15.5">
      <c r="A61" s="15">
        <v>51</v>
      </c>
      <c r="B61" s="70">
        <v>171516100064</v>
      </c>
      <c r="C61" s="65">
        <v>16</v>
      </c>
      <c r="D61" s="38"/>
      <c r="E61" s="65">
        <v>56</v>
      </c>
      <c r="F61" s="49"/>
      <c r="G61" s="56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2"/>
    </row>
    <row r="62" spans="1:23" ht="15.5">
      <c r="A62" s="15">
        <v>52</v>
      </c>
      <c r="B62" s="70">
        <v>171516100066</v>
      </c>
      <c r="C62" s="65">
        <v>22</v>
      </c>
      <c r="D62" s="38"/>
      <c r="E62" s="65">
        <v>60</v>
      </c>
      <c r="F62" s="49"/>
      <c r="G62" s="5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2"/>
    </row>
    <row r="63" spans="1:23">
      <c r="A63" s="15">
        <v>53</v>
      </c>
      <c r="B63" s="70">
        <v>171516100067</v>
      </c>
      <c r="C63" s="65">
        <v>26</v>
      </c>
      <c r="D63" s="38"/>
      <c r="E63" s="65">
        <v>68</v>
      </c>
      <c r="F63" s="49"/>
      <c r="G63" s="15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>
      <c r="A64" s="15">
        <v>54</v>
      </c>
      <c r="B64" s="70">
        <v>171516100068</v>
      </c>
      <c r="C64" s="65">
        <v>18</v>
      </c>
      <c r="D64" s="38"/>
      <c r="E64" s="65">
        <v>54</v>
      </c>
      <c r="F64" s="49"/>
      <c r="G64" s="1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>
      <c r="A65" s="15">
        <v>55</v>
      </c>
      <c r="B65" s="70">
        <v>171516100069</v>
      </c>
      <c r="C65" s="65">
        <v>22</v>
      </c>
      <c r="D65" s="38"/>
      <c r="E65" s="65">
        <v>58</v>
      </c>
      <c r="F65" s="49"/>
      <c r="G65" s="1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>
      <c r="A66" s="15">
        <v>56</v>
      </c>
      <c r="B66" s="70">
        <v>171516100070</v>
      </c>
      <c r="C66" s="65">
        <v>24</v>
      </c>
      <c r="D66" s="38"/>
      <c r="E66" s="65">
        <v>62</v>
      </c>
      <c r="F66" s="49"/>
      <c r="G66" s="1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>
      <c r="A67" s="15">
        <v>57</v>
      </c>
      <c r="B67" s="70">
        <v>171516100071</v>
      </c>
      <c r="C67" s="65">
        <v>20</v>
      </c>
      <c r="D67" s="38"/>
      <c r="E67" s="65">
        <v>60</v>
      </c>
      <c r="F67" s="49"/>
      <c r="G67" s="1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>
      <c r="A68" s="15">
        <v>58</v>
      </c>
      <c r="B68" s="70">
        <v>171516100072</v>
      </c>
      <c r="C68" s="65">
        <v>20</v>
      </c>
      <c r="D68" s="38"/>
      <c r="E68" s="65">
        <v>54</v>
      </c>
      <c r="F68" s="49"/>
      <c r="G68" s="15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>
      <c r="A69" s="15">
        <v>59</v>
      </c>
      <c r="B69" s="70">
        <v>171516100073</v>
      </c>
      <c r="C69" s="65">
        <v>24</v>
      </c>
      <c r="D69" s="38"/>
      <c r="E69" s="65">
        <v>60</v>
      </c>
      <c r="F69" s="49"/>
      <c r="G69" s="15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>
      <c r="A70" s="15">
        <v>60</v>
      </c>
      <c r="B70" s="70">
        <v>171516100074</v>
      </c>
      <c r="C70" s="65">
        <v>24</v>
      </c>
      <c r="D70" s="38"/>
      <c r="E70" s="65">
        <v>66</v>
      </c>
      <c r="F70" s="49"/>
      <c r="G70" s="15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>
      <c r="A71" s="15">
        <v>61</v>
      </c>
      <c r="B71" s="70">
        <v>171516101075</v>
      </c>
      <c r="C71" s="65">
        <v>24</v>
      </c>
      <c r="E71" s="65">
        <v>62</v>
      </c>
    </row>
    <row r="72" spans="1:23">
      <c r="A72" s="15">
        <v>62</v>
      </c>
      <c r="B72" s="70">
        <v>171516101076</v>
      </c>
      <c r="C72" s="65">
        <v>20</v>
      </c>
      <c r="E72" s="65">
        <v>62</v>
      </c>
    </row>
    <row r="73" spans="1:23">
      <c r="A73" s="15">
        <v>63</v>
      </c>
      <c r="B73" s="70">
        <v>171516101077</v>
      </c>
      <c r="C73" s="65">
        <v>20</v>
      </c>
      <c r="E73" s="65">
        <v>64</v>
      </c>
    </row>
    <row r="74" spans="1:23">
      <c r="A74" s="15">
        <v>64</v>
      </c>
      <c r="B74" s="70">
        <v>171516101078</v>
      </c>
      <c r="C74" s="65">
        <v>16</v>
      </c>
      <c r="E74" s="65">
        <v>56</v>
      </c>
    </row>
    <row r="75" spans="1:23">
      <c r="A75" s="15">
        <v>65</v>
      </c>
      <c r="B75" s="70">
        <v>171516101079</v>
      </c>
      <c r="C75" s="65">
        <v>16</v>
      </c>
      <c r="E75" s="65">
        <v>58</v>
      </c>
    </row>
    <row r="76" spans="1:23">
      <c r="A76" s="15">
        <v>66</v>
      </c>
      <c r="B76" s="70">
        <v>171516101080</v>
      </c>
      <c r="C76" s="65">
        <v>16</v>
      </c>
      <c r="E76" s="65">
        <v>60</v>
      </c>
    </row>
  </sheetData>
  <mergeCells count="7">
    <mergeCell ref="O3:W7"/>
    <mergeCell ref="A4:E4"/>
    <mergeCell ref="I21:J21"/>
    <mergeCell ref="A1:E1"/>
    <mergeCell ref="G1:M1"/>
    <mergeCell ref="A2:E2"/>
    <mergeCell ref="A3:E3"/>
  </mergeCells>
  <conditionalFormatting sqref="C11:C76">
    <cfRule type="cellIs" dxfId="66" priority="1" operator="equal">
      <formula>0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7"/>
  <sheetViews>
    <sheetView topLeftCell="E7" workbookViewId="0">
      <selection activeCell="H17" sqref="H17:V17"/>
    </sheetView>
  </sheetViews>
  <sheetFormatPr defaultRowHeight="14.5"/>
  <sheetData>
    <row r="1" spans="1:23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89" t="s">
        <v>1</v>
      </c>
      <c r="B2" s="89"/>
      <c r="C2" s="89"/>
      <c r="D2" s="89"/>
      <c r="E2" s="89"/>
      <c r="F2" s="3"/>
      <c r="G2" s="4" t="s">
        <v>2</v>
      </c>
      <c r="H2" s="5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2.5">
      <c r="A3" s="89" t="s">
        <v>185</v>
      </c>
      <c r="B3" s="89"/>
      <c r="C3" s="89"/>
      <c r="D3" s="89"/>
      <c r="E3" s="89"/>
      <c r="F3" s="3"/>
      <c r="G3" s="4" t="s">
        <v>4</v>
      </c>
      <c r="H3" s="5"/>
      <c r="I3" s="7" t="s">
        <v>5</v>
      </c>
      <c r="J3" s="2"/>
      <c r="K3" s="8" t="s">
        <v>6</v>
      </c>
      <c r="L3" s="8" t="s">
        <v>7</v>
      </c>
      <c r="M3" s="2"/>
      <c r="N3" s="8" t="s">
        <v>8</v>
      </c>
      <c r="O3" s="88" t="s">
        <v>9</v>
      </c>
      <c r="P3" s="88"/>
      <c r="Q3" s="88"/>
      <c r="R3" s="88"/>
      <c r="S3" s="88"/>
      <c r="T3" s="88"/>
      <c r="U3" s="88"/>
      <c r="V3" s="88"/>
      <c r="W3" s="88"/>
    </row>
    <row r="4" spans="1:23" ht="21">
      <c r="A4" s="89" t="s">
        <v>186</v>
      </c>
      <c r="B4" s="89"/>
      <c r="C4" s="89"/>
      <c r="D4" s="89"/>
      <c r="E4" s="89"/>
      <c r="F4" s="3"/>
      <c r="G4" s="4" t="s">
        <v>11</v>
      </c>
      <c r="H4" s="5"/>
      <c r="I4" s="6"/>
      <c r="J4" s="2"/>
      <c r="K4" s="9" t="s">
        <v>12</v>
      </c>
      <c r="L4" s="9">
        <v>3</v>
      </c>
      <c r="M4" s="2"/>
      <c r="N4" s="10">
        <v>3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21">
      <c r="A5" s="11" t="s">
        <v>13</v>
      </c>
      <c r="B5" s="11"/>
      <c r="C5" s="11"/>
      <c r="D5" s="11"/>
      <c r="E5" s="11"/>
      <c r="F5" s="3"/>
      <c r="G5" s="4" t="s">
        <v>14</v>
      </c>
      <c r="H5" s="41">
        <f>(46/66)*100</f>
        <v>69.696969696969703</v>
      </c>
      <c r="I5" s="6"/>
      <c r="J5" s="2"/>
      <c r="K5" s="13" t="s">
        <v>15</v>
      </c>
      <c r="L5" s="13">
        <v>2</v>
      </c>
      <c r="M5" s="2"/>
      <c r="N5" s="14">
        <v>2</v>
      </c>
      <c r="O5" s="88"/>
      <c r="P5" s="88"/>
      <c r="Q5" s="88"/>
      <c r="R5" s="88"/>
      <c r="S5" s="88"/>
      <c r="T5" s="88"/>
      <c r="U5" s="88"/>
      <c r="V5" s="88"/>
      <c r="W5" s="88"/>
    </row>
    <row r="6" spans="1:23" ht="21">
      <c r="A6" s="15"/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42">
        <f>(40/66)*100</f>
        <v>60.606060606060609</v>
      </c>
      <c r="I6" s="6"/>
      <c r="J6" s="2"/>
      <c r="K6" s="19" t="s">
        <v>20</v>
      </c>
      <c r="L6" s="19">
        <v>1</v>
      </c>
      <c r="M6" s="2"/>
      <c r="N6" s="20">
        <v>1</v>
      </c>
      <c r="O6" s="88"/>
      <c r="P6" s="88"/>
      <c r="Q6" s="88"/>
      <c r="R6" s="88"/>
      <c r="S6" s="88"/>
      <c r="T6" s="88"/>
      <c r="U6" s="88"/>
      <c r="V6" s="88"/>
      <c r="W6" s="88"/>
    </row>
    <row r="7" spans="1:23" ht="58">
      <c r="A7" s="15"/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65.151515151515156</v>
      </c>
      <c r="I7" s="26">
        <v>0.6</v>
      </c>
      <c r="J7" s="2"/>
      <c r="K7" s="27" t="s">
        <v>24</v>
      </c>
      <c r="L7" s="27">
        <v>0</v>
      </c>
      <c r="M7" s="2"/>
      <c r="N7" s="28"/>
      <c r="O7" s="88"/>
      <c r="P7" s="88"/>
      <c r="Q7" s="88"/>
      <c r="R7" s="88"/>
      <c r="S7" s="88"/>
      <c r="T7" s="88"/>
      <c r="U7" s="88"/>
      <c r="V7" s="88"/>
      <c r="W7" s="88"/>
    </row>
    <row r="8" spans="1:23">
      <c r="A8" s="15"/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57</v>
      </c>
      <c r="I8" s="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>
      <c r="A9" s="15"/>
      <c r="B9" s="21" t="s">
        <v>30</v>
      </c>
      <c r="C9" s="23" t="s">
        <v>140</v>
      </c>
      <c r="D9" s="23"/>
      <c r="E9" s="23" t="s">
        <v>140</v>
      </c>
      <c r="F9" s="29"/>
      <c r="G9" s="15"/>
      <c r="H9" s="30"/>
      <c r="I9" s="3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5">
      <c r="A10" s="15"/>
      <c r="B10" s="21" t="s">
        <v>32</v>
      </c>
      <c r="C10" s="23">
        <v>25</v>
      </c>
      <c r="D10" s="31">
        <f>(0.55*25)</f>
        <v>13.750000000000002</v>
      </c>
      <c r="E10" s="32">
        <v>75</v>
      </c>
      <c r="F10" s="33">
        <f>0.55*75</f>
        <v>41.25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  <c r="U10" s="36" t="s">
        <v>46</v>
      </c>
      <c r="V10" s="36" t="s">
        <v>47</v>
      </c>
      <c r="W10" s="2"/>
    </row>
    <row r="11" spans="1:23" ht="15.5">
      <c r="A11" s="15">
        <v>1</v>
      </c>
      <c r="B11" s="70">
        <f>[4]Sheet1!E2231</f>
        <v>171516100002</v>
      </c>
      <c r="C11" s="65">
        <v>14</v>
      </c>
      <c r="D11" s="38">
        <f>COUNTIF(C11:C82,"&gt;="&amp;D10)</f>
        <v>46</v>
      </c>
      <c r="E11" s="38">
        <v>41</v>
      </c>
      <c r="F11" s="39">
        <f>COUNTIF(E11:E82,"&gt;="&amp;F10)</f>
        <v>40</v>
      </c>
      <c r="G11" s="40" t="s">
        <v>48</v>
      </c>
      <c r="H11" s="4">
        <v>2</v>
      </c>
      <c r="I11" s="4">
        <v>2</v>
      </c>
      <c r="J11" s="4">
        <v>2</v>
      </c>
      <c r="K11" s="6"/>
      <c r="L11" s="6"/>
      <c r="M11" s="6"/>
      <c r="N11" s="6"/>
      <c r="O11" s="6"/>
      <c r="P11" s="6"/>
      <c r="Q11" s="6"/>
      <c r="R11" s="4">
        <v>2</v>
      </c>
      <c r="S11" s="6"/>
      <c r="T11" s="4">
        <v>2</v>
      </c>
      <c r="U11" s="6"/>
      <c r="V11" s="4">
        <v>2</v>
      </c>
      <c r="W11" s="2"/>
    </row>
    <row r="12" spans="1:23" ht="15.5">
      <c r="A12" s="15">
        <v>2</v>
      </c>
      <c r="B12" s="70">
        <f>[4]Sheet1!E2232</f>
        <v>171516100003</v>
      </c>
      <c r="C12" s="65">
        <v>17</v>
      </c>
      <c r="D12" s="41">
        <f>(46/66)*100</f>
        <v>69.696969696969703</v>
      </c>
      <c r="E12" s="71">
        <v>62</v>
      </c>
      <c r="F12" s="42">
        <f>(40/66)*100</f>
        <v>60.606060606060609</v>
      </c>
      <c r="G12" s="40" t="s">
        <v>49</v>
      </c>
      <c r="H12" s="43">
        <v>3</v>
      </c>
      <c r="I12" s="43">
        <v>1</v>
      </c>
      <c r="J12" s="43">
        <v>1</v>
      </c>
      <c r="K12" s="6"/>
      <c r="L12" s="6"/>
      <c r="M12" s="6"/>
      <c r="N12" s="6"/>
      <c r="O12" s="6"/>
      <c r="P12" s="6"/>
      <c r="Q12" s="6"/>
      <c r="R12" s="43">
        <v>1</v>
      </c>
      <c r="S12" s="6"/>
      <c r="T12" s="43">
        <v>1</v>
      </c>
      <c r="U12" s="6"/>
      <c r="V12" s="43">
        <v>1</v>
      </c>
      <c r="W12" s="2"/>
    </row>
    <row r="13" spans="1:23" ht="15.5">
      <c r="A13" s="15">
        <v>3</v>
      </c>
      <c r="B13" s="70">
        <f>[4]Sheet1!E2233</f>
        <v>171516100005</v>
      </c>
      <c r="C13" s="65">
        <v>13</v>
      </c>
      <c r="D13" s="38"/>
      <c r="E13" s="71">
        <v>42</v>
      </c>
      <c r="F13" s="44"/>
      <c r="G13" s="40" t="s">
        <v>50</v>
      </c>
      <c r="H13" s="43">
        <v>1</v>
      </c>
      <c r="I13" s="43">
        <v>2</v>
      </c>
      <c r="J13" s="43">
        <v>1</v>
      </c>
      <c r="K13" s="6"/>
      <c r="L13" s="6"/>
      <c r="M13" s="6"/>
      <c r="N13" s="6"/>
      <c r="O13" s="6"/>
      <c r="P13" s="6"/>
      <c r="Q13" s="6"/>
      <c r="R13" s="43">
        <v>1</v>
      </c>
      <c r="S13" s="6"/>
      <c r="T13" s="43">
        <v>1</v>
      </c>
      <c r="U13" s="6"/>
      <c r="V13" s="43">
        <v>1</v>
      </c>
      <c r="W13" s="2"/>
    </row>
    <row r="14" spans="1:23" ht="15.5">
      <c r="A14" s="15">
        <v>4</v>
      </c>
      <c r="B14" s="70">
        <f>[4]Sheet1!E2234</f>
        <v>171516100006</v>
      </c>
      <c r="C14" s="65">
        <v>16</v>
      </c>
      <c r="D14" s="38"/>
      <c r="E14" s="71">
        <v>40</v>
      </c>
      <c r="F14" s="44"/>
      <c r="G14" s="40" t="s">
        <v>51</v>
      </c>
      <c r="H14" s="43">
        <v>2</v>
      </c>
      <c r="I14" s="43">
        <v>2</v>
      </c>
      <c r="J14" s="43">
        <v>2</v>
      </c>
      <c r="K14" s="6"/>
      <c r="L14" s="6"/>
      <c r="M14" s="6"/>
      <c r="N14" s="6"/>
      <c r="O14" s="6"/>
      <c r="P14" s="6"/>
      <c r="Q14" s="6"/>
      <c r="R14" s="43">
        <v>2</v>
      </c>
      <c r="S14" s="6"/>
      <c r="T14" s="43">
        <v>2</v>
      </c>
      <c r="U14" s="6"/>
      <c r="V14" s="43">
        <v>2</v>
      </c>
      <c r="W14" s="2"/>
    </row>
    <row r="15" spans="1:23" ht="15.5">
      <c r="A15" s="15">
        <v>5</v>
      </c>
      <c r="B15" s="70">
        <f>[4]Sheet1!E2235</f>
        <v>171516100007</v>
      </c>
      <c r="C15" s="65">
        <v>15</v>
      </c>
      <c r="D15" s="38"/>
      <c r="E15" s="71">
        <v>51</v>
      </c>
      <c r="F15" s="44"/>
      <c r="G15" s="40" t="s">
        <v>52</v>
      </c>
      <c r="H15" s="43">
        <v>2</v>
      </c>
      <c r="I15" s="43">
        <v>1</v>
      </c>
      <c r="J15" s="43">
        <v>1</v>
      </c>
      <c r="K15" s="6"/>
      <c r="L15" s="6"/>
      <c r="M15" s="6"/>
      <c r="N15" s="6"/>
      <c r="O15" s="6"/>
      <c r="P15" s="6"/>
      <c r="Q15" s="6"/>
      <c r="R15" s="43">
        <v>1</v>
      </c>
      <c r="S15" s="6"/>
      <c r="T15" s="43">
        <v>1</v>
      </c>
      <c r="U15" s="6"/>
      <c r="V15" s="43">
        <v>1</v>
      </c>
      <c r="W15" s="2"/>
    </row>
    <row r="16" spans="1:23" ht="15.5">
      <c r="A16" s="15">
        <v>6</v>
      </c>
      <c r="B16" s="70">
        <f>[4]Sheet1!E2236</f>
        <v>171516100008</v>
      </c>
      <c r="C16" s="65">
        <v>18</v>
      </c>
      <c r="D16" s="38"/>
      <c r="E16" s="71">
        <v>39</v>
      </c>
      <c r="F16" s="44"/>
      <c r="G16" s="45" t="s">
        <v>53</v>
      </c>
      <c r="H16" s="46">
        <f>AVERAGE(H11:H15)</f>
        <v>2</v>
      </c>
      <c r="I16" s="46">
        <f t="shared" ref="I16:V16" si="0">AVERAGE(I11:I15)</f>
        <v>1.6</v>
      </c>
      <c r="J16" s="46">
        <f t="shared" si="0"/>
        <v>1.4</v>
      </c>
      <c r="K16" s="46"/>
      <c r="L16" s="46"/>
      <c r="M16" s="46"/>
      <c r="N16" s="46"/>
      <c r="O16" s="46"/>
      <c r="P16" s="46"/>
      <c r="Q16" s="46"/>
      <c r="R16" s="46">
        <f t="shared" si="0"/>
        <v>1.4</v>
      </c>
      <c r="S16" s="46"/>
      <c r="T16" s="46">
        <f t="shared" si="0"/>
        <v>1.4</v>
      </c>
      <c r="U16" s="46"/>
      <c r="V16" s="46">
        <f t="shared" si="0"/>
        <v>1.4</v>
      </c>
      <c r="W16" s="2"/>
    </row>
    <row r="17" spans="1:23" ht="15.5">
      <c r="A17" s="15">
        <v>7</v>
      </c>
      <c r="B17" s="70">
        <f>[4]Sheet1!E2237</f>
        <v>171516100009</v>
      </c>
      <c r="C17" s="65">
        <v>13</v>
      </c>
      <c r="D17" s="38"/>
      <c r="E17" s="71">
        <v>37</v>
      </c>
      <c r="F17" s="38"/>
      <c r="G17" s="47" t="s">
        <v>54</v>
      </c>
      <c r="H17" s="48">
        <f>(65.15*H16)/100</f>
        <v>1.3030000000000002</v>
      </c>
      <c r="I17" s="48">
        <f t="shared" ref="I17:V17" si="1">(65.15*I16)/100</f>
        <v>1.0424</v>
      </c>
      <c r="J17" s="48">
        <f t="shared" si="1"/>
        <v>0.91210000000000013</v>
      </c>
      <c r="K17" s="48"/>
      <c r="L17" s="48"/>
      <c r="M17" s="48"/>
      <c r="N17" s="48"/>
      <c r="O17" s="48"/>
      <c r="P17" s="48"/>
      <c r="Q17" s="48"/>
      <c r="R17" s="48">
        <f t="shared" si="1"/>
        <v>0.91210000000000013</v>
      </c>
      <c r="S17" s="48"/>
      <c r="T17" s="48">
        <f t="shared" si="1"/>
        <v>0.91210000000000013</v>
      </c>
      <c r="U17" s="48"/>
      <c r="V17" s="48">
        <f t="shared" si="1"/>
        <v>0.91210000000000013</v>
      </c>
      <c r="W17" s="2"/>
    </row>
    <row r="18" spans="1:23">
      <c r="A18" s="15">
        <v>8</v>
      </c>
      <c r="B18" s="70">
        <f>[4]Sheet1!E2238</f>
        <v>171516100010</v>
      </c>
      <c r="C18" s="65">
        <v>13</v>
      </c>
      <c r="D18" s="38"/>
      <c r="E18" s="71">
        <v>37</v>
      </c>
      <c r="F18" s="49"/>
      <c r="G18" s="15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>
      <c r="A19" s="15">
        <v>9</v>
      </c>
      <c r="B19" s="70">
        <f>[4]Sheet1!E2239</f>
        <v>171516100011</v>
      </c>
      <c r="C19" s="65">
        <v>13</v>
      </c>
      <c r="D19" s="38"/>
      <c r="E19" s="71">
        <v>27</v>
      </c>
      <c r="F19" s="49"/>
      <c r="G19" s="15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>
      <c r="A20" s="15">
        <v>10</v>
      </c>
      <c r="B20" s="70">
        <f>[4]Sheet1!E2240</f>
        <v>171516100012</v>
      </c>
      <c r="C20" s="65">
        <v>14</v>
      </c>
      <c r="D20" s="38"/>
      <c r="E20" s="71">
        <v>53</v>
      </c>
      <c r="F20" s="49"/>
      <c r="G20" s="15"/>
      <c r="H20" s="2"/>
      <c r="I20" s="2"/>
      <c r="J20" s="30"/>
      <c r="K20" s="3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>
      <c r="A21" s="15">
        <v>11</v>
      </c>
      <c r="B21" s="70">
        <f>[4]Sheet1!E2241</f>
        <v>171516100013</v>
      </c>
      <c r="C21" s="65">
        <v>15</v>
      </c>
      <c r="D21" s="38"/>
      <c r="E21" s="71">
        <v>35</v>
      </c>
      <c r="F21" s="49"/>
      <c r="G21" s="15"/>
      <c r="H21" s="51"/>
      <c r="I21" s="90"/>
      <c r="J21" s="90"/>
      <c r="K21" s="2"/>
      <c r="L21" s="2"/>
      <c r="M21" s="30"/>
      <c r="N21" s="30"/>
      <c r="O21" s="30"/>
      <c r="P21" s="30"/>
      <c r="Q21" s="30"/>
      <c r="R21" s="2"/>
      <c r="S21" s="2"/>
      <c r="T21" s="2"/>
      <c r="U21" s="2"/>
      <c r="V21" s="2"/>
      <c r="W21" s="2"/>
    </row>
    <row r="22" spans="1:23">
      <c r="A22" s="15">
        <v>12</v>
      </c>
      <c r="B22" s="70">
        <f>[4]Sheet1!E2242</f>
        <v>171516100014</v>
      </c>
      <c r="C22" s="65">
        <v>13</v>
      </c>
      <c r="D22" s="38"/>
      <c r="E22" s="71">
        <v>46</v>
      </c>
      <c r="F22" s="49"/>
      <c r="G22" s="15"/>
      <c r="H22" s="52"/>
      <c r="I22" s="53"/>
      <c r="J22" s="53"/>
      <c r="K22" s="2"/>
      <c r="L22" s="2"/>
      <c r="M22" s="30"/>
      <c r="N22" s="30"/>
      <c r="O22" s="30"/>
      <c r="P22" s="30"/>
      <c r="Q22" s="30"/>
      <c r="R22" s="2"/>
      <c r="S22" s="2"/>
      <c r="T22" s="2"/>
      <c r="U22" s="2"/>
      <c r="V22" s="2"/>
      <c r="W22" s="2"/>
    </row>
    <row r="23" spans="1:23">
      <c r="A23" s="15">
        <v>13</v>
      </c>
      <c r="B23" s="70">
        <f>[4]Sheet1!E2243</f>
        <v>171516100017</v>
      </c>
      <c r="C23" s="65">
        <v>16</v>
      </c>
      <c r="D23" s="38"/>
      <c r="E23" s="71">
        <v>58</v>
      </c>
      <c r="F23" s="49"/>
      <c r="G23" s="15"/>
      <c r="H23" s="15"/>
      <c r="I23" s="2"/>
      <c r="J23" s="2"/>
      <c r="K23" s="2"/>
      <c r="L23" s="2"/>
      <c r="M23" s="2"/>
      <c r="N23" s="30"/>
      <c r="O23" s="30"/>
      <c r="P23" s="30"/>
      <c r="Q23" s="30"/>
      <c r="R23" s="30"/>
      <c r="S23" s="2"/>
      <c r="T23" s="2"/>
      <c r="U23" s="2"/>
      <c r="V23" s="2"/>
      <c r="W23" s="2"/>
    </row>
    <row r="24" spans="1:23">
      <c r="A24" s="15">
        <v>14</v>
      </c>
      <c r="B24" s="70">
        <f>[4]Sheet1!E2244</f>
        <v>171516100018</v>
      </c>
      <c r="C24" s="65">
        <v>13</v>
      </c>
      <c r="D24" s="38"/>
      <c r="E24" s="71">
        <v>0</v>
      </c>
      <c r="F24" s="49"/>
      <c r="G24" s="15"/>
      <c r="H24" s="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2"/>
    </row>
    <row r="25" spans="1:23" ht="15.5">
      <c r="A25" s="15">
        <v>15</v>
      </c>
      <c r="B25" s="70">
        <f>[4]Sheet1!E2245</f>
        <v>171516100019</v>
      </c>
      <c r="C25" s="65">
        <v>16</v>
      </c>
      <c r="D25" s="54"/>
      <c r="E25" s="71">
        <v>58</v>
      </c>
      <c r="F25" s="55"/>
      <c r="G25" s="56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2"/>
    </row>
    <row r="26" spans="1:23" ht="15.5">
      <c r="A26" s="15">
        <v>16</v>
      </c>
      <c r="B26" s="70">
        <f>[4]Sheet1!E2246</f>
        <v>171516100021</v>
      </c>
      <c r="C26" s="65">
        <v>15</v>
      </c>
      <c r="D26" s="38"/>
      <c r="E26" s="71">
        <v>51</v>
      </c>
      <c r="F26" s="49"/>
      <c r="G26" s="56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2"/>
    </row>
    <row r="27" spans="1:23" ht="15.5">
      <c r="A27" s="15">
        <v>17</v>
      </c>
      <c r="B27" s="70">
        <f>[4]Sheet1!E2247</f>
        <v>171516100022</v>
      </c>
      <c r="C27" s="65">
        <v>22</v>
      </c>
      <c r="D27" s="38"/>
      <c r="E27" s="71">
        <v>69</v>
      </c>
      <c r="F27" s="49"/>
      <c r="G27" s="56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2"/>
    </row>
    <row r="28" spans="1:23" ht="15.5">
      <c r="A28" s="15">
        <v>18</v>
      </c>
      <c r="B28" s="70">
        <f>[4]Sheet1!E2248</f>
        <v>171516100023</v>
      </c>
      <c r="C28" s="65">
        <v>19</v>
      </c>
      <c r="D28" s="38"/>
      <c r="E28" s="71">
        <v>39</v>
      </c>
      <c r="F28" s="49"/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2"/>
    </row>
    <row r="29" spans="1:23" ht="15.5">
      <c r="A29" s="15">
        <v>19</v>
      </c>
      <c r="B29" s="70">
        <f>[4]Sheet1!E2249</f>
        <v>171516100024</v>
      </c>
      <c r="C29" s="65">
        <v>19</v>
      </c>
      <c r="D29" s="38"/>
      <c r="E29" s="71">
        <v>60</v>
      </c>
      <c r="F29" s="49"/>
      <c r="G29" s="56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2"/>
    </row>
    <row r="30" spans="1:23" ht="15.5">
      <c r="A30" s="15">
        <v>20</v>
      </c>
      <c r="B30" s="70">
        <f>[4]Sheet1!E2250</f>
        <v>171516100026</v>
      </c>
      <c r="C30" s="65">
        <v>24</v>
      </c>
      <c r="D30" s="38"/>
      <c r="E30" s="71">
        <v>73</v>
      </c>
      <c r="F30" s="49"/>
      <c r="G30" s="56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2"/>
    </row>
    <row r="31" spans="1:23" ht="15.5">
      <c r="A31" s="15">
        <v>21</v>
      </c>
      <c r="B31" s="70">
        <f>[4]Sheet1!E2251</f>
        <v>171516100030</v>
      </c>
      <c r="C31" s="65">
        <v>17</v>
      </c>
      <c r="D31" s="38"/>
      <c r="E31" s="71">
        <v>55</v>
      </c>
      <c r="F31" s="49"/>
      <c r="G31" s="56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2"/>
    </row>
    <row r="32" spans="1:23" ht="15.5">
      <c r="A32" s="15">
        <v>22</v>
      </c>
      <c r="B32" s="70">
        <f>[4]Sheet1!E2252</f>
        <v>171516100031</v>
      </c>
      <c r="C32" s="65">
        <v>13</v>
      </c>
      <c r="D32" s="38"/>
      <c r="E32" s="71">
        <v>20</v>
      </c>
      <c r="F32" s="49"/>
      <c r="G32" s="56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2"/>
    </row>
    <row r="33" spans="1:23" ht="15.5">
      <c r="A33" s="15">
        <v>23</v>
      </c>
      <c r="B33" s="70">
        <f>[4]Sheet1!E2253</f>
        <v>171516100032</v>
      </c>
      <c r="C33" s="65">
        <v>19</v>
      </c>
      <c r="D33" s="38"/>
      <c r="E33" s="71">
        <v>59</v>
      </c>
      <c r="F33" s="49"/>
      <c r="G33" s="5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2"/>
    </row>
    <row r="34" spans="1:23" ht="15.5">
      <c r="A34" s="15">
        <v>24</v>
      </c>
      <c r="B34" s="70">
        <f>[4]Sheet1!E2254</f>
        <v>171516100033</v>
      </c>
      <c r="C34" s="65">
        <v>20</v>
      </c>
      <c r="D34" s="38"/>
      <c r="E34" s="71">
        <v>65</v>
      </c>
      <c r="F34" s="49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>
      <c r="A35" s="15">
        <v>25</v>
      </c>
      <c r="B35" s="70">
        <f>[4]Sheet1!E2255</f>
        <v>171516100034</v>
      </c>
      <c r="C35" s="65">
        <v>21</v>
      </c>
      <c r="D35" s="38"/>
      <c r="E35" s="71">
        <v>64</v>
      </c>
      <c r="F35" s="49"/>
      <c r="G35" s="50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2"/>
    </row>
    <row r="36" spans="1:23">
      <c r="A36" s="15">
        <v>26</v>
      </c>
      <c r="B36" s="70">
        <f>[4]Sheet1!E2256</f>
        <v>171516100035</v>
      </c>
      <c r="C36" s="65">
        <v>13</v>
      </c>
      <c r="D36" s="38"/>
      <c r="E36" s="71">
        <v>17</v>
      </c>
      <c r="F36" s="49"/>
      <c r="G36" s="15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>
      <c r="A37" s="15">
        <v>27</v>
      </c>
      <c r="B37" s="70">
        <f>[4]Sheet1!E2257</f>
        <v>171516100037</v>
      </c>
      <c r="C37" s="65">
        <v>15</v>
      </c>
      <c r="D37" s="38"/>
      <c r="E37" s="71">
        <v>35</v>
      </c>
      <c r="F37" s="49"/>
      <c r="G37" s="15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5">
      <c r="A38" s="15">
        <v>28</v>
      </c>
      <c r="B38" s="70">
        <f>[4]Sheet1!E2258</f>
        <v>171516100038</v>
      </c>
      <c r="C38" s="65">
        <v>17</v>
      </c>
      <c r="D38" s="38"/>
      <c r="E38" s="71">
        <v>51</v>
      </c>
      <c r="F38" s="49"/>
      <c r="G38" s="5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2"/>
    </row>
    <row r="39" spans="1:23" ht="15.5">
      <c r="A39" s="15">
        <v>29</v>
      </c>
      <c r="B39" s="70">
        <f>[4]Sheet1!E2259</f>
        <v>171516100039</v>
      </c>
      <c r="C39" s="65">
        <v>13</v>
      </c>
      <c r="D39" s="38"/>
      <c r="E39" s="71">
        <v>44</v>
      </c>
      <c r="F39" s="49"/>
      <c r="G39" s="56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2"/>
    </row>
    <row r="40" spans="1:23" ht="15.5">
      <c r="A40" s="15">
        <v>30</v>
      </c>
      <c r="B40" s="70">
        <f>[4]Sheet1!E2260</f>
        <v>171516100040</v>
      </c>
      <c r="C40" s="65">
        <v>21</v>
      </c>
      <c r="D40" s="38"/>
      <c r="E40" s="71">
        <v>65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2"/>
    </row>
    <row r="41" spans="1:23" ht="15.5">
      <c r="A41" s="15">
        <v>31</v>
      </c>
      <c r="B41" s="70">
        <f>[4]Sheet1!E2261</f>
        <v>171516100041</v>
      </c>
      <c r="C41" s="65">
        <v>18</v>
      </c>
      <c r="D41" s="38"/>
      <c r="E41" s="71">
        <v>56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2"/>
    </row>
    <row r="42" spans="1:23" ht="15.5">
      <c r="A42" s="15">
        <v>32</v>
      </c>
      <c r="B42" s="70">
        <f>[4]Sheet1!E2262</f>
        <v>171516100042</v>
      </c>
      <c r="C42" s="65">
        <v>14</v>
      </c>
      <c r="D42" s="38"/>
      <c r="E42" s="71">
        <v>36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2"/>
    </row>
    <row r="43" spans="1:23" ht="15.5">
      <c r="A43" s="15">
        <v>33</v>
      </c>
      <c r="B43" s="70">
        <f>[4]Sheet1!E2263</f>
        <v>171516100043</v>
      </c>
      <c r="C43" s="65">
        <v>13</v>
      </c>
      <c r="D43" s="38"/>
      <c r="E43" s="71">
        <v>37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2"/>
    </row>
    <row r="44" spans="1:23" ht="15.5">
      <c r="A44" s="15">
        <v>34</v>
      </c>
      <c r="B44" s="70">
        <f>[4]Sheet1!E2264</f>
        <v>171516100044</v>
      </c>
      <c r="C44" s="65">
        <v>17</v>
      </c>
      <c r="D44" s="38"/>
      <c r="E44" s="71">
        <v>38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2"/>
    </row>
    <row r="45" spans="1:23" ht="15.5">
      <c r="A45" s="15">
        <v>35</v>
      </c>
      <c r="B45" s="70">
        <f>[4]Sheet1!E2265</f>
        <v>171516100045</v>
      </c>
      <c r="C45" s="65">
        <v>13</v>
      </c>
      <c r="D45" s="38"/>
      <c r="E45" s="71">
        <v>37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2"/>
    </row>
    <row r="46" spans="1:23" ht="15.5">
      <c r="A46" s="15">
        <v>36</v>
      </c>
      <c r="B46" s="70">
        <f>[4]Sheet1!E2266</f>
        <v>171516100048</v>
      </c>
      <c r="C46" s="65">
        <v>16</v>
      </c>
      <c r="D46" s="38"/>
      <c r="E46" s="71">
        <v>55</v>
      </c>
      <c r="F46" s="49"/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2"/>
    </row>
    <row r="47" spans="1:23" ht="15.5">
      <c r="A47" s="15">
        <v>37</v>
      </c>
      <c r="B47" s="70">
        <f>[4]Sheet1!E2267</f>
        <v>171516100049</v>
      </c>
      <c r="C47" s="65">
        <v>13</v>
      </c>
      <c r="D47" s="38"/>
      <c r="E47" s="71">
        <v>0</v>
      </c>
      <c r="F47" s="49"/>
      <c r="G47" s="5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2"/>
    </row>
    <row r="48" spans="1:23" ht="15.5">
      <c r="A48" s="15">
        <v>38</v>
      </c>
      <c r="B48" s="70">
        <f>[4]Sheet1!E2268</f>
        <v>171516100050</v>
      </c>
      <c r="C48" s="65">
        <v>19</v>
      </c>
      <c r="D48" s="38"/>
      <c r="E48" s="71">
        <v>60</v>
      </c>
      <c r="F48" s="49"/>
      <c r="G48" s="5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2"/>
    </row>
    <row r="49" spans="1:23">
      <c r="A49" s="15">
        <v>39</v>
      </c>
      <c r="B49" s="70">
        <f>[4]Sheet1!E2269</f>
        <v>171516100051</v>
      </c>
      <c r="C49" s="65">
        <v>15</v>
      </c>
      <c r="D49" s="38"/>
      <c r="E49" s="71">
        <v>51</v>
      </c>
      <c r="F49" s="49"/>
      <c r="G49" s="50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2"/>
    </row>
    <row r="50" spans="1:23">
      <c r="A50" s="15">
        <v>40</v>
      </c>
      <c r="B50" s="70">
        <f>[4]Sheet1!E2270</f>
        <v>171516100052</v>
      </c>
      <c r="C50" s="65">
        <v>13</v>
      </c>
      <c r="D50" s="38"/>
      <c r="E50" s="71">
        <v>0</v>
      </c>
      <c r="F50" s="49"/>
      <c r="G50" s="15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>
      <c r="A51" s="15">
        <v>41</v>
      </c>
      <c r="B51" s="70">
        <f>[4]Sheet1!E2271</f>
        <v>171516100053</v>
      </c>
      <c r="C51" s="65">
        <v>13</v>
      </c>
      <c r="D51" s="38"/>
      <c r="E51" s="71">
        <v>40</v>
      </c>
      <c r="F51" s="49"/>
      <c r="G51" s="15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5">
      <c r="A52" s="15">
        <v>42</v>
      </c>
      <c r="B52" s="70">
        <f>[4]Sheet1!E2272</f>
        <v>171516100054</v>
      </c>
      <c r="C52" s="65">
        <v>13</v>
      </c>
      <c r="D52" s="54"/>
      <c r="E52" s="71">
        <v>38</v>
      </c>
      <c r="F52" s="55"/>
      <c r="G52" s="5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2"/>
    </row>
    <row r="53" spans="1:23" ht="15.5">
      <c r="A53" s="15">
        <v>43</v>
      </c>
      <c r="B53" s="70">
        <f>[4]Sheet1!E2273</f>
        <v>171516100055</v>
      </c>
      <c r="C53" s="65">
        <v>18</v>
      </c>
      <c r="D53" s="54"/>
      <c r="E53" s="71">
        <v>67</v>
      </c>
      <c r="F53" s="55"/>
      <c r="G53" s="5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2"/>
    </row>
    <row r="54" spans="1:23" ht="15.5">
      <c r="A54" s="15">
        <v>44</v>
      </c>
      <c r="B54" s="70">
        <f>[4]Sheet1!E2274</f>
        <v>171516100056</v>
      </c>
      <c r="C54" s="65">
        <v>18</v>
      </c>
      <c r="D54" s="38"/>
      <c r="E54" s="71">
        <v>52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2"/>
    </row>
    <row r="55" spans="1:23" ht="15.5">
      <c r="A55" s="15">
        <v>45</v>
      </c>
      <c r="B55" s="70">
        <f>[4]Sheet1!E2275</f>
        <v>171516100057</v>
      </c>
      <c r="C55" s="65">
        <v>14</v>
      </c>
      <c r="D55" s="38"/>
      <c r="E55" s="71">
        <v>47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2"/>
    </row>
    <row r="56" spans="1:23" ht="15.5">
      <c r="A56" s="15">
        <v>46</v>
      </c>
      <c r="B56" s="70">
        <f>[4]Sheet1!E2276</f>
        <v>171516100058</v>
      </c>
      <c r="C56" s="65">
        <v>18</v>
      </c>
      <c r="D56" s="38"/>
      <c r="E56" s="71">
        <v>55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2"/>
    </row>
    <row r="57" spans="1:23" ht="15.5">
      <c r="A57" s="15">
        <v>47</v>
      </c>
      <c r="B57" s="70">
        <f>[4]Sheet1!E2277</f>
        <v>171516100059</v>
      </c>
      <c r="C57" s="65">
        <v>16</v>
      </c>
      <c r="D57" s="38"/>
      <c r="E57" s="71">
        <v>50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2"/>
    </row>
    <row r="58" spans="1:23" ht="15.5">
      <c r="A58" s="15">
        <v>48</v>
      </c>
      <c r="B58" s="70">
        <f>[4]Sheet1!E2278</f>
        <v>171516100060</v>
      </c>
      <c r="C58" s="65">
        <v>16</v>
      </c>
      <c r="D58" s="38"/>
      <c r="E58" s="71">
        <v>51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2"/>
    </row>
    <row r="59" spans="1:23" ht="15.5">
      <c r="A59" s="15">
        <v>49</v>
      </c>
      <c r="B59" s="70">
        <f>[4]Sheet1!E2279</f>
        <v>171516100061</v>
      </c>
      <c r="C59" s="65">
        <v>23</v>
      </c>
      <c r="D59" s="38"/>
      <c r="E59" s="71">
        <v>73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2"/>
    </row>
    <row r="60" spans="1:23" ht="15.5">
      <c r="A60" s="15">
        <v>50</v>
      </c>
      <c r="B60" s="70">
        <f>[4]Sheet1!E2280</f>
        <v>171516100062</v>
      </c>
      <c r="C60" s="65">
        <v>13</v>
      </c>
      <c r="D60" s="38"/>
      <c r="E60" s="71">
        <v>37</v>
      </c>
      <c r="F60" s="49"/>
      <c r="G60" s="5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2"/>
    </row>
    <row r="61" spans="1:23" ht="15.5">
      <c r="A61" s="15">
        <v>51</v>
      </c>
      <c r="B61" s="70">
        <f>[4]Sheet1!E2281</f>
        <v>171516100064</v>
      </c>
      <c r="C61" s="65">
        <v>13</v>
      </c>
      <c r="D61" s="38"/>
      <c r="E61" s="71">
        <v>40</v>
      </c>
      <c r="F61" s="49"/>
      <c r="G61" s="56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2"/>
    </row>
    <row r="62" spans="1:23" ht="15.5">
      <c r="A62" s="15">
        <v>52</v>
      </c>
      <c r="B62" s="70">
        <f>[4]Sheet1!E2282</f>
        <v>171516100066</v>
      </c>
      <c r="C62" s="65">
        <v>17</v>
      </c>
      <c r="D62" s="38"/>
      <c r="E62" s="71">
        <v>57</v>
      </c>
      <c r="F62" s="49"/>
      <c r="G62" s="5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2"/>
    </row>
    <row r="63" spans="1:23">
      <c r="A63" s="15">
        <v>53</v>
      </c>
      <c r="B63" s="70">
        <f>[4]Sheet1!E2283</f>
        <v>171516100067</v>
      </c>
      <c r="C63" s="65">
        <v>23</v>
      </c>
      <c r="D63" s="38"/>
      <c r="E63" s="71">
        <v>69</v>
      </c>
      <c r="F63" s="49"/>
      <c r="G63" s="15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>
      <c r="A64" s="15">
        <v>54</v>
      </c>
      <c r="B64" s="70">
        <f>[4]Sheet1!E2284</f>
        <v>171516100068</v>
      </c>
      <c r="C64" s="65">
        <v>14</v>
      </c>
      <c r="D64" s="38"/>
      <c r="E64" s="71">
        <v>43</v>
      </c>
      <c r="F64" s="49"/>
      <c r="G64" s="1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>
      <c r="A65" s="15">
        <v>55</v>
      </c>
      <c r="B65" s="70">
        <f>[4]Sheet1!E2285</f>
        <v>171516100069</v>
      </c>
      <c r="C65" s="65">
        <v>17</v>
      </c>
      <c r="D65" s="38"/>
      <c r="E65" s="71">
        <v>58</v>
      </c>
      <c r="F65" s="49"/>
      <c r="G65" s="1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>
      <c r="A66" s="15">
        <v>56</v>
      </c>
      <c r="B66" s="70">
        <f>[4]Sheet1!E2286</f>
        <v>171516100070</v>
      </c>
      <c r="C66" s="65">
        <v>19</v>
      </c>
      <c r="D66" s="38"/>
      <c r="E66" s="71">
        <v>63</v>
      </c>
      <c r="F66" s="49"/>
      <c r="G66" s="1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>
      <c r="A67" s="15">
        <v>57</v>
      </c>
      <c r="B67" s="70">
        <f>[4]Sheet1!E2287</f>
        <v>171516100071</v>
      </c>
      <c r="C67" s="65">
        <v>16</v>
      </c>
      <c r="D67" s="38"/>
      <c r="E67" s="71">
        <v>62</v>
      </c>
      <c r="F67" s="49"/>
      <c r="G67" s="1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>
      <c r="A68" s="15">
        <v>58</v>
      </c>
      <c r="B68" s="70">
        <f>[4]Sheet1!E2288</f>
        <v>171516100072</v>
      </c>
      <c r="C68" s="65">
        <v>15</v>
      </c>
      <c r="D68" s="38"/>
      <c r="E68" s="71">
        <v>47</v>
      </c>
      <c r="F68" s="49"/>
      <c r="G68" s="15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>
      <c r="A69" s="15">
        <v>59</v>
      </c>
      <c r="B69" s="70">
        <f>[4]Sheet1!E2289</f>
        <v>171516100073</v>
      </c>
      <c r="C69" s="65">
        <v>20</v>
      </c>
      <c r="D69" s="38"/>
      <c r="E69" s="71">
        <v>71</v>
      </c>
      <c r="F69" s="49"/>
      <c r="G69" s="15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>
      <c r="A70" s="15">
        <v>60</v>
      </c>
      <c r="B70" s="70">
        <f>[4]Sheet1!E2290</f>
        <v>171516100074</v>
      </c>
      <c r="C70" s="65">
        <v>16</v>
      </c>
      <c r="D70" s="38"/>
      <c r="E70" s="71">
        <v>62</v>
      </c>
      <c r="F70" s="49"/>
      <c r="G70" s="15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>
      <c r="A71" s="15">
        <v>61</v>
      </c>
      <c r="B71" s="70">
        <f>[4]Sheet1!E2291</f>
        <v>171516101075</v>
      </c>
      <c r="C71" s="65">
        <v>16</v>
      </c>
      <c r="E71" s="71">
        <v>50</v>
      </c>
    </row>
    <row r="72" spans="1:23">
      <c r="A72" s="15">
        <v>62</v>
      </c>
      <c r="B72" s="70">
        <f>[4]Sheet1!E2292</f>
        <v>171516101076</v>
      </c>
      <c r="C72" s="65">
        <v>16</v>
      </c>
      <c r="E72" s="71">
        <v>18</v>
      </c>
    </row>
    <row r="73" spans="1:23">
      <c r="A73" s="15">
        <v>63</v>
      </c>
      <c r="B73" s="70">
        <f>[4]Sheet1!E2293</f>
        <v>171516101077</v>
      </c>
      <c r="C73" s="65">
        <v>15</v>
      </c>
      <c r="E73" s="71">
        <v>52</v>
      </c>
    </row>
    <row r="74" spans="1:23">
      <c r="A74" s="15">
        <v>64</v>
      </c>
      <c r="B74" s="70">
        <f>[4]Sheet1!E2294</f>
        <v>171516101078</v>
      </c>
      <c r="C74" s="65">
        <v>13</v>
      </c>
      <c r="E74" s="71">
        <v>0</v>
      </c>
    </row>
    <row r="75" spans="1:23">
      <c r="A75" s="15">
        <v>65</v>
      </c>
      <c r="B75" s="70">
        <f>[4]Sheet1!E2295</f>
        <v>171516101079</v>
      </c>
      <c r="C75" s="65">
        <v>13</v>
      </c>
      <c r="E75" s="71">
        <v>37</v>
      </c>
    </row>
    <row r="76" spans="1:23">
      <c r="A76" s="15">
        <v>66</v>
      </c>
      <c r="B76" s="70">
        <f>[4]Sheet1!E2296</f>
        <v>171516101080</v>
      </c>
      <c r="C76" s="65">
        <v>13</v>
      </c>
      <c r="E76" s="71">
        <v>23</v>
      </c>
    </row>
    <row r="77" spans="1:23">
      <c r="E77" s="71">
        <v>39</v>
      </c>
    </row>
  </sheetData>
  <mergeCells count="7">
    <mergeCell ref="O3:W7"/>
    <mergeCell ref="A4:E4"/>
    <mergeCell ref="I21:J21"/>
    <mergeCell ref="A1:E1"/>
    <mergeCell ref="G1:M1"/>
    <mergeCell ref="A2:E2"/>
    <mergeCell ref="A3:E3"/>
  </mergeCells>
  <conditionalFormatting sqref="C11:C76">
    <cfRule type="cellIs" dxfId="65" priority="1" operator="equal">
      <formula>0</formula>
    </cfRule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7"/>
  <sheetViews>
    <sheetView topLeftCell="E4" workbookViewId="0">
      <selection activeCell="H17" sqref="H17:V17"/>
    </sheetView>
  </sheetViews>
  <sheetFormatPr defaultRowHeight="14.5"/>
  <sheetData>
    <row r="1" spans="1:23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89" t="s">
        <v>1</v>
      </c>
      <c r="B2" s="89"/>
      <c r="C2" s="89"/>
      <c r="D2" s="89"/>
      <c r="E2" s="89"/>
      <c r="F2" s="3"/>
      <c r="G2" s="4" t="s">
        <v>2</v>
      </c>
      <c r="H2" s="5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2.5">
      <c r="A3" s="89" t="s">
        <v>188</v>
      </c>
      <c r="B3" s="89"/>
      <c r="C3" s="89"/>
      <c r="D3" s="89"/>
      <c r="E3" s="89"/>
      <c r="F3" s="3"/>
      <c r="G3" s="4" t="s">
        <v>4</v>
      </c>
      <c r="H3" s="5"/>
      <c r="I3" s="7" t="s">
        <v>5</v>
      </c>
      <c r="J3" s="2"/>
      <c r="K3" s="8" t="s">
        <v>6</v>
      </c>
      <c r="L3" s="8" t="s">
        <v>7</v>
      </c>
      <c r="M3" s="2"/>
      <c r="N3" s="8" t="s">
        <v>8</v>
      </c>
      <c r="O3" s="88" t="s">
        <v>9</v>
      </c>
      <c r="P3" s="88"/>
      <c r="Q3" s="88"/>
      <c r="R3" s="88"/>
      <c r="S3" s="88"/>
      <c r="T3" s="88"/>
      <c r="U3" s="88"/>
      <c r="V3" s="88"/>
      <c r="W3" s="88"/>
    </row>
    <row r="4" spans="1:23" ht="21">
      <c r="A4" s="89" t="s">
        <v>187</v>
      </c>
      <c r="B4" s="89"/>
      <c r="C4" s="89"/>
      <c r="D4" s="89"/>
      <c r="E4" s="89"/>
      <c r="F4" s="3"/>
      <c r="G4" s="4" t="s">
        <v>11</v>
      </c>
      <c r="H4" s="5"/>
      <c r="I4" s="6"/>
      <c r="J4" s="2"/>
      <c r="K4" s="9" t="s">
        <v>12</v>
      </c>
      <c r="L4" s="9">
        <v>3</v>
      </c>
      <c r="M4" s="2"/>
      <c r="N4" s="10">
        <v>3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21">
      <c r="A5" s="11" t="s">
        <v>13</v>
      </c>
      <c r="B5" s="11"/>
      <c r="C5" s="11"/>
      <c r="D5" s="11"/>
      <c r="E5" s="11"/>
      <c r="F5" s="3"/>
      <c r="G5" s="4" t="s">
        <v>14</v>
      </c>
      <c r="H5" s="41">
        <f>(48/66)*100</f>
        <v>72.727272727272734</v>
      </c>
      <c r="I5" s="6"/>
      <c r="J5" s="2"/>
      <c r="K5" s="13" t="s">
        <v>15</v>
      </c>
      <c r="L5" s="13">
        <v>2</v>
      </c>
      <c r="M5" s="2"/>
      <c r="N5" s="14">
        <v>2</v>
      </c>
      <c r="O5" s="88"/>
      <c r="P5" s="88"/>
      <c r="Q5" s="88"/>
      <c r="R5" s="88"/>
      <c r="S5" s="88"/>
      <c r="T5" s="88"/>
      <c r="U5" s="88"/>
      <c r="V5" s="88"/>
      <c r="W5" s="88"/>
    </row>
    <row r="6" spans="1:23" ht="21">
      <c r="A6" s="15"/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42">
        <f>(35/66)*100</f>
        <v>53.030303030303031</v>
      </c>
      <c r="I6" s="6"/>
      <c r="J6" s="2"/>
      <c r="K6" s="19" t="s">
        <v>20</v>
      </c>
      <c r="L6" s="19">
        <v>1</v>
      </c>
      <c r="M6" s="2"/>
      <c r="N6" s="20">
        <v>1</v>
      </c>
      <c r="O6" s="88"/>
      <c r="P6" s="88"/>
      <c r="Q6" s="88"/>
      <c r="R6" s="88"/>
      <c r="S6" s="88"/>
      <c r="T6" s="88"/>
      <c r="U6" s="88"/>
      <c r="V6" s="88"/>
      <c r="W6" s="88"/>
    </row>
    <row r="7" spans="1:23" ht="58">
      <c r="A7" s="15"/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62.878787878787882</v>
      </c>
      <c r="I7" s="26">
        <v>0.6</v>
      </c>
      <c r="J7" s="2"/>
      <c r="K7" s="27" t="s">
        <v>24</v>
      </c>
      <c r="L7" s="27">
        <v>0</v>
      </c>
      <c r="M7" s="2"/>
      <c r="N7" s="28"/>
      <c r="O7" s="88"/>
      <c r="P7" s="88"/>
      <c r="Q7" s="88"/>
      <c r="R7" s="88"/>
      <c r="S7" s="88"/>
      <c r="T7" s="88"/>
      <c r="U7" s="88"/>
      <c r="V7" s="88"/>
      <c r="W7" s="88"/>
    </row>
    <row r="8" spans="1:23">
      <c r="A8" s="15"/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57</v>
      </c>
      <c r="I8" s="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>
      <c r="A9" s="15"/>
      <c r="B9" s="21" t="s">
        <v>30</v>
      </c>
      <c r="C9" s="23" t="s">
        <v>140</v>
      </c>
      <c r="D9" s="23"/>
      <c r="E9" s="23" t="s">
        <v>140</v>
      </c>
      <c r="F9" s="29"/>
      <c r="G9" s="15"/>
      <c r="H9" s="30"/>
      <c r="I9" s="3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5">
      <c r="A10" s="15"/>
      <c r="B10" s="21" t="s">
        <v>32</v>
      </c>
      <c r="C10" s="23">
        <v>25</v>
      </c>
      <c r="D10" s="31">
        <f>(0.55*25)</f>
        <v>13.750000000000002</v>
      </c>
      <c r="E10" s="32">
        <v>75</v>
      </c>
      <c r="F10" s="33">
        <f>0.55*75</f>
        <v>41.25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  <c r="U10" s="36" t="s">
        <v>46</v>
      </c>
      <c r="V10" s="36" t="s">
        <v>47</v>
      </c>
      <c r="W10" s="2"/>
    </row>
    <row r="11" spans="1:23" ht="15.5">
      <c r="A11" s="15">
        <v>1</v>
      </c>
      <c r="B11" s="70">
        <f>[4]Sheet1!E2231</f>
        <v>171516100002</v>
      </c>
      <c r="C11" s="65">
        <v>11</v>
      </c>
      <c r="D11" s="38">
        <f>COUNTIF(C11:C82,"&gt;="&amp;D10)</f>
        <v>48</v>
      </c>
      <c r="E11" s="65">
        <v>42</v>
      </c>
      <c r="F11" s="39">
        <f>COUNTIF(E11:E82,"&gt;="&amp;F10)</f>
        <v>35</v>
      </c>
      <c r="G11" s="40" t="s">
        <v>48</v>
      </c>
      <c r="H11" s="4">
        <v>2</v>
      </c>
      <c r="I11" s="4"/>
      <c r="J11" s="6"/>
      <c r="K11" s="6"/>
      <c r="L11" s="6"/>
      <c r="M11" s="6"/>
      <c r="N11" s="6"/>
      <c r="O11" s="4">
        <v>2</v>
      </c>
      <c r="P11" s="4">
        <v>2</v>
      </c>
      <c r="Q11" s="4">
        <v>3</v>
      </c>
      <c r="R11" s="2"/>
      <c r="S11" s="6"/>
      <c r="T11" s="4">
        <v>2</v>
      </c>
      <c r="U11" s="6"/>
      <c r="V11" s="4">
        <v>1</v>
      </c>
      <c r="W11" s="2"/>
    </row>
    <row r="12" spans="1:23" ht="15.5">
      <c r="A12" s="15">
        <v>2</v>
      </c>
      <c r="B12" s="70">
        <f>[4]Sheet1!E2232</f>
        <v>171516100003</v>
      </c>
      <c r="C12" s="65">
        <v>16</v>
      </c>
      <c r="D12" s="41">
        <f>(48/66)*100</f>
        <v>72.727272727272734</v>
      </c>
      <c r="E12" s="65">
        <v>55</v>
      </c>
      <c r="F12" s="42">
        <f>(35/66)*100</f>
        <v>53.030303030303031</v>
      </c>
      <c r="G12" s="40" t="s">
        <v>49</v>
      </c>
      <c r="H12" s="43">
        <v>3</v>
      </c>
      <c r="I12" s="43"/>
      <c r="J12" s="6"/>
      <c r="K12" s="6"/>
      <c r="L12" s="6"/>
      <c r="M12" s="6"/>
      <c r="N12" s="6"/>
      <c r="O12" s="4">
        <v>2</v>
      </c>
      <c r="P12" s="4">
        <v>2</v>
      </c>
      <c r="Q12" s="4">
        <v>2</v>
      </c>
      <c r="R12" s="2"/>
      <c r="S12" s="6"/>
      <c r="T12" s="4">
        <v>2</v>
      </c>
      <c r="U12" s="6"/>
      <c r="V12" s="4">
        <v>2</v>
      </c>
      <c r="W12" s="2"/>
    </row>
    <row r="13" spans="1:23" ht="15.5">
      <c r="A13" s="15">
        <v>3</v>
      </c>
      <c r="B13" s="70">
        <f>[4]Sheet1!E2233</f>
        <v>171516100005</v>
      </c>
      <c r="C13" s="65">
        <v>14</v>
      </c>
      <c r="D13" s="38"/>
      <c r="E13" s="65">
        <v>48</v>
      </c>
      <c r="F13" s="44"/>
      <c r="G13" s="40" t="s">
        <v>50</v>
      </c>
      <c r="H13" s="43">
        <v>1</v>
      </c>
      <c r="I13" s="43"/>
      <c r="J13" s="6"/>
      <c r="K13" s="6"/>
      <c r="L13" s="6"/>
      <c r="M13" s="6"/>
      <c r="N13" s="6"/>
      <c r="O13" s="4">
        <v>3</v>
      </c>
      <c r="P13" s="4">
        <v>2</v>
      </c>
      <c r="Q13" s="4">
        <v>3</v>
      </c>
      <c r="R13" s="2"/>
      <c r="S13" s="6"/>
      <c r="T13" s="4">
        <v>2</v>
      </c>
      <c r="U13" s="6"/>
      <c r="V13" s="4">
        <v>1</v>
      </c>
      <c r="W13" s="2"/>
    </row>
    <row r="14" spans="1:23" ht="15.5">
      <c r="A14" s="15">
        <v>4</v>
      </c>
      <c r="B14" s="70">
        <f>[4]Sheet1!E2234</f>
        <v>171516100006</v>
      </c>
      <c r="C14" s="65">
        <v>15</v>
      </c>
      <c r="D14" s="38"/>
      <c r="E14" s="65">
        <v>38</v>
      </c>
      <c r="F14" s="44"/>
      <c r="G14" s="40" t="s">
        <v>51</v>
      </c>
      <c r="H14" s="43">
        <v>3</v>
      </c>
      <c r="I14" s="43"/>
      <c r="J14" s="6"/>
      <c r="K14" s="6"/>
      <c r="L14" s="6"/>
      <c r="M14" s="6"/>
      <c r="N14" s="6"/>
      <c r="O14" s="4">
        <v>3</v>
      </c>
      <c r="P14" s="4">
        <v>2</v>
      </c>
      <c r="Q14" s="4">
        <v>3</v>
      </c>
      <c r="R14" s="2"/>
      <c r="S14" s="6"/>
      <c r="T14" s="4">
        <v>1</v>
      </c>
      <c r="U14" s="6"/>
      <c r="V14" s="4">
        <v>1</v>
      </c>
      <c r="W14" s="2"/>
    </row>
    <row r="15" spans="1:23" ht="15.5">
      <c r="A15" s="15">
        <v>5</v>
      </c>
      <c r="B15" s="70">
        <f>[4]Sheet1!E2235</f>
        <v>171516100007</v>
      </c>
      <c r="C15" s="65">
        <v>16</v>
      </c>
      <c r="D15" s="38"/>
      <c r="E15" s="65">
        <v>53</v>
      </c>
      <c r="F15" s="44"/>
      <c r="G15" s="40" t="s">
        <v>52</v>
      </c>
      <c r="H15" s="43">
        <v>2</v>
      </c>
      <c r="I15" s="43"/>
      <c r="J15" s="6"/>
      <c r="K15" s="6"/>
      <c r="L15" s="6"/>
      <c r="M15" s="6"/>
      <c r="N15" s="6"/>
      <c r="O15" s="4">
        <v>2</v>
      </c>
      <c r="P15" s="4">
        <v>3</v>
      </c>
      <c r="Q15" s="4">
        <v>2</v>
      </c>
      <c r="R15" s="2"/>
      <c r="S15" s="6"/>
      <c r="T15" s="4">
        <v>2</v>
      </c>
      <c r="U15" s="6"/>
      <c r="V15" s="4">
        <v>2</v>
      </c>
      <c r="W15" s="2"/>
    </row>
    <row r="16" spans="1:23" ht="15.5">
      <c r="A16" s="15">
        <v>6</v>
      </c>
      <c r="B16" s="70">
        <f>[4]Sheet1!E2236</f>
        <v>171516100008</v>
      </c>
      <c r="C16" s="65">
        <v>18</v>
      </c>
      <c r="D16" s="38"/>
      <c r="E16" s="65">
        <v>41</v>
      </c>
      <c r="F16" s="44"/>
      <c r="G16" s="45" t="s">
        <v>53</v>
      </c>
      <c r="H16" s="46">
        <f>AVERAGE(H11:H15)</f>
        <v>2.2000000000000002</v>
      </c>
      <c r="I16" s="46"/>
      <c r="J16" s="46"/>
      <c r="K16" s="46"/>
      <c r="L16" s="46"/>
      <c r="M16" s="46"/>
      <c r="N16" s="46"/>
      <c r="O16" s="46">
        <f t="shared" ref="O16:V16" si="0">AVERAGE(O11:O15)</f>
        <v>2.4</v>
      </c>
      <c r="P16" s="46">
        <f t="shared" si="0"/>
        <v>2.2000000000000002</v>
      </c>
      <c r="Q16" s="46">
        <f t="shared" si="0"/>
        <v>2.6</v>
      </c>
      <c r="R16" s="46"/>
      <c r="S16" s="46"/>
      <c r="T16" s="46">
        <f t="shared" si="0"/>
        <v>1.8</v>
      </c>
      <c r="U16" s="46"/>
      <c r="V16" s="46">
        <f t="shared" si="0"/>
        <v>1.4</v>
      </c>
      <c r="W16" s="2"/>
    </row>
    <row r="17" spans="1:23" ht="15.5">
      <c r="A17" s="15">
        <v>7</v>
      </c>
      <c r="B17" s="70">
        <f>[4]Sheet1!E2237</f>
        <v>171516100009</v>
      </c>
      <c r="C17" s="65">
        <v>16</v>
      </c>
      <c r="D17" s="38"/>
      <c r="E17" s="65">
        <v>38</v>
      </c>
      <c r="F17" s="38"/>
      <c r="G17" s="47" t="s">
        <v>54</v>
      </c>
      <c r="H17" s="48">
        <f>(62.88*H16)/100</f>
        <v>1.3833600000000001</v>
      </c>
      <c r="I17" s="48"/>
      <c r="J17" s="48"/>
      <c r="K17" s="48"/>
      <c r="L17" s="48"/>
      <c r="M17" s="48"/>
      <c r="N17" s="48"/>
      <c r="O17" s="48">
        <f t="shared" ref="O17:V17" si="1">(62.88*O16)/100</f>
        <v>1.50912</v>
      </c>
      <c r="P17" s="48">
        <f t="shared" si="1"/>
        <v>1.3833600000000001</v>
      </c>
      <c r="Q17" s="48">
        <f t="shared" si="1"/>
        <v>1.6348799999999999</v>
      </c>
      <c r="R17" s="48"/>
      <c r="S17" s="48"/>
      <c r="T17" s="48">
        <f t="shared" si="1"/>
        <v>1.1318400000000002</v>
      </c>
      <c r="U17" s="48"/>
      <c r="V17" s="48">
        <f t="shared" si="1"/>
        <v>0.88031999999999999</v>
      </c>
      <c r="W17" s="2"/>
    </row>
    <row r="18" spans="1:23">
      <c r="A18" s="15">
        <v>8</v>
      </c>
      <c r="B18" s="70">
        <f>[4]Sheet1!E2238</f>
        <v>171516100010</v>
      </c>
      <c r="C18" s="65">
        <v>9</v>
      </c>
      <c r="D18" s="38"/>
      <c r="E18" s="65">
        <v>9</v>
      </c>
      <c r="F18" s="49"/>
      <c r="G18" s="15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>
      <c r="A19" s="15">
        <v>9</v>
      </c>
      <c r="B19" s="70">
        <f>[4]Sheet1!E2239</f>
        <v>171516100011</v>
      </c>
      <c r="C19" s="65">
        <v>13</v>
      </c>
      <c r="D19" s="38"/>
      <c r="E19" s="65">
        <v>17</v>
      </c>
      <c r="F19" s="49"/>
      <c r="G19" s="15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>
      <c r="A20" s="15">
        <v>10</v>
      </c>
      <c r="B20" s="70">
        <f>[4]Sheet1!E2240</f>
        <v>171516100012</v>
      </c>
      <c r="C20" s="65">
        <v>15</v>
      </c>
      <c r="D20" s="38"/>
      <c r="E20" s="65">
        <v>50</v>
      </c>
      <c r="F20" s="49"/>
      <c r="G20" s="15"/>
      <c r="H20" s="2"/>
      <c r="I20" s="2"/>
      <c r="J20" s="30"/>
      <c r="K20" s="3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>
      <c r="A21" s="15">
        <v>11</v>
      </c>
      <c r="B21" s="70">
        <f>[4]Sheet1!E2241</f>
        <v>171516100013</v>
      </c>
      <c r="C21" s="65">
        <v>17</v>
      </c>
      <c r="D21" s="38"/>
      <c r="E21" s="65">
        <v>46</v>
      </c>
      <c r="F21" s="49"/>
      <c r="G21" s="15"/>
      <c r="H21" s="51"/>
      <c r="I21" s="90"/>
      <c r="J21" s="90"/>
      <c r="K21" s="2"/>
      <c r="L21" s="2"/>
      <c r="M21" s="30"/>
      <c r="N21" s="30"/>
      <c r="O21" s="30"/>
      <c r="P21" s="30"/>
      <c r="Q21" s="30"/>
      <c r="R21" s="2"/>
      <c r="S21" s="2"/>
      <c r="T21" s="2"/>
      <c r="U21" s="2"/>
      <c r="V21" s="2"/>
      <c r="W21" s="2"/>
    </row>
    <row r="22" spans="1:23">
      <c r="A22" s="15">
        <v>12</v>
      </c>
      <c r="B22" s="70">
        <f>[4]Sheet1!E2242</f>
        <v>171516100014</v>
      </c>
      <c r="C22" s="65">
        <v>15</v>
      </c>
      <c r="D22" s="38"/>
      <c r="E22" s="65">
        <v>40</v>
      </c>
      <c r="F22" s="49"/>
      <c r="G22" s="15"/>
      <c r="H22" s="52"/>
      <c r="I22" s="53"/>
      <c r="J22" s="53"/>
      <c r="K22" s="2"/>
      <c r="L22" s="2"/>
      <c r="M22" s="30"/>
      <c r="N22" s="30"/>
      <c r="O22" s="30"/>
      <c r="P22" s="30"/>
      <c r="Q22" s="30"/>
      <c r="R22" s="2"/>
      <c r="S22" s="2"/>
      <c r="T22" s="2"/>
      <c r="U22" s="2"/>
      <c r="V22" s="2"/>
      <c r="W22" s="2"/>
    </row>
    <row r="23" spans="1:23">
      <c r="A23" s="15">
        <v>13</v>
      </c>
      <c r="B23" s="70">
        <f>[4]Sheet1!E2243</f>
        <v>171516100017</v>
      </c>
      <c r="C23" s="65">
        <v>19</v>
      </c>
      <c r="D23" s="38"/>
      <c r="E23" s="65">
        <v>54</v>
      </c>
      <c r="F23" s="49"/>
      <c r="G23" s="15"/>
      <c r="H23" s="15"/>
      <c r="I23" s="2"/>
      <c r="J23" s="2"/>
      <c r="K23" s="2"/>
      <c r="L23" s="2"/>
      <c r="M23" s="2"/>
      <c r="N23" s="30"/>
      <c r="O23" s="30"/>
      <c r="P23" s="30"/>
      <c r="Q23" s="30"/>
      <c r="R23" s="30"/>
      <c r="S23" s="2"/>
      <c r="T23" s="2"/>
      <c r="U23" s="2"/>
      <c r="V23" s="2"/>
      <c r="W23" s="2"/>
    </row>
    <row r="24" spans="1:23">
      <c r="A24" s="15">
        <v>14</v>
      </c>
      <c r="B24" s="70">
        <f>[4]Sheet1!E2244</f>
        <v>171516100018</v>
      </c>
      <c r="C24" s="65">
        <v>16</v>
      </c>
      <c r="D24" s="38"/>
      <c r="E24" s="65">
        <v>46</v>
      </c>
      <c r="F24" s="49"/>
      <c r="G24" s="15"/>
      <c r="H24" s="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2"/>
    </row>
    <row r="25" spans="1:23" ht="15.5">
      <c r="A25" s="15">
        <v>15</v>
      </c>
      <c r="B25" s="70">
        <f>[4]Sheet1!E2245</f>
        <v>171516100019</v>
      </c>
      <c r="C25" s="65">
        <v>16</v>
      </c>
      <c r="D25" s="54"/>
      <c r="E25" s="65">
        <v>53</v>
      </c>
      <c r="F25" s="55"/>
      <c r="G25" s="56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2"/>
    </row>
    <row r="26" spans="1:23" ht="15.5">
      <c r="A26" s="15">
        <v>16</v>
      </c>
      <c r="B26" s="70">
        <f>[4]Sheet1!E2246</f>
        <v>171516100021</v>
      </c>
      <c r="C26" s="65">
        <v>21</v>
      </c>
      <c r="D26" s="38"/>
      <c r="E26" s="65">
        <v>65</v>
      </c>
      <c r="F26" s="49"/>
      <c r="G26" s="56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2"/>
    </row>
    <row r="27" spans="1:23" ht="15.5">
      <c r="A27" s="15">
        <v>17</v>
      </c>
      <c r="B27" s="70">
        <f>[4]Sheet1!E2247</f>
        <v>171516100022</v>
      </c>
      <c r="C27" s="65">
        <v>14</v>
      </c>
      <c r="D27" s="38"/>
      <c r="E27" s="65">
        <v>41</v>
      </c>
      <c r="F27" s="49"/>
      <c r="G27" s="56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2"/>
    </row>
    <row r="28" spans="1:23" ht="15.5">
      <c r="A28" s="15">
        <v>18</v>
      </c>
      <c r="B28" s="70">
        <f>[4]Sheet1!E2248</f>
        <v>171516100023</v>
      </c>
      <c r="C28" s="65">
        <v>16</v>
      </c>
      <c r="D28" s="38"/>
      <c r="E28" s="65">
        <v>51</v>
      </c>
      <c r="F28" s="49"/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2"/>
    </row>
    <row r="29" spans="1:23" ht="15.5">
      <c r="A29" s="15">
        <v>19</v>
      </c>
      <c r="B29" s="70">
        <f>[4]Sheet1!E2249</f>
        <v>171516100024</v>
      </c>
      <c r="C29" s="65">
        <v>24</v>
      </c>
      <c r="D29" s="38"/>
      <c r="E29" s="65">
        <v>72</v>
      </c>
      <c r="F29" s="49"/>
      <c r="G29" s="56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2"/>
    </row>
    <row r="30" spans="1:23" ht="15.5">
      <c r="A30" s="15">
        <v>20</v>
      </c>
      <c r="B30" s="70">
        <f>[4]Sheet1!E2250</f>
        <v>171516100026</v>
      </c>
      <c r="C30" s="65">
        <v>19</v>
      </c>
      <c r="D30" s="38"/>
      <c r="E30" s="65">
        <v>52</v>
      </c>
      <c r="F30" s="49"/>
      <c r="G30" s="56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2"/>
    </row>
    <row r="31" spans="1:23" ht="15.5">
      <c r="A31" s="15">
        <v>21</v>
      </c>
      <c r="B31" s="70">
        <f>[4]Sheet1!E2251</f>
        <v>171516100030</v>
      </c>
      <c r="C31" s="65">
        <v>13</v>
      </c>
      <c r="D31" s="38"/>
      <c r="E31" s="65">
        <v>40</v>
      </c>
      <c r="F31" s="49"/>
      <c r="G31" s="56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2"/>
    </row>
    <row r="32" spans="1:23" ht="15.5">
      <c r="A32" s="15">
        <v>22</v>
      </c>
      <c r="B32" s="70">
        <f>[4]Sheet1!E2252</f>
        <v>171516100031</v>
      </c>
      <c r="C32" s="65">
        <v>18</v>
      </c>
      <c r="D32" s="38"/>
      <c r="E32" s="65">
        <v>47</v>
      </c>
      <c r="F32" s="49"/>
      <c r="G32" s="56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2"/>
    </row>
    <row r="33" spans="1:23" ht="15.5">
      <c r="A33" s="15">
        <v>23</v>
      </c>
      <c r="B33" s="70">
        <f>[4]Sheet1!E2253</f>
        <v>171516100032</v>
      </c>
      <c r="C33" s="65">
        <v>21</v>
      </c>
      <c r="D33" s="38"/>
      <c r="E33" s="65">
        <v>51</v>
      </c>
      <c r="F33" s="49"/>
      <c r="G33" s="5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2"/>
    </row>
    <row r="34" spans="1:23" ht="15.5">
      <c r="A34" s="15">
        <v>24</v>
      </c>
      <c r="B34" s="70">
        <f>[4]Sheet1!E2254</f>
        <v>171516100033</v>
      </c>
      <c r="C34" s="65">
        <v>22</v>
      </c>
      <c r="D34" s="38"/>
      <c r="E34" s="65">
        <v>65</v>
      </c>
      <c r="F34" s="49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>
      <c r="A35" s="15">
        <v>25</v>
      </c>
      <c r="B35" s="70">
        <f>[4]Sheet1!E2255</f>
        <v>171516100034</v>
      </c>
      <c r="C35" s="65">
        <v>14</v>
      </c>
      <c r="D35" s="38"/>
      <c r="E35" s="65">
        <v>25</v>
      </c>
      <c r="F35" s="49"/>
      <c r="G35" s="50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2"/>
    </row>
    <row r="36" spans="1:23">
      <c r="A36" s="15">
        <v>26</v>
      </c>
      <c r="B36" s="70">
        <f>[4]Sheet1!E2256</f>
        <v>171516100035</v>
      </c>
      <c r="C36" s="65">
        <v>11</v>
      </c>
      <c r="D36" s="38"/>
      <c r="E36" s="65">
        <v>32</v>
      </c>
      <c r="F36" s="49"/>
      <c r="G36" s="15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>
      <c r="A37" s="15">
        <v>27</v>
      </c>
      <c r="B37" s="70">
        <f>[4]Sheet1!E2257</f>
        <v>171516100037</v>
      </c>
      <c r="C37" s="65">
        <v>16</v>
      </c>
      <c r="D37" s="38"/>
      <c r="E37" s="65">
        <v>43</v>
      </c>
      <c r="F37" s="49"/>
      <c r="G37" s="15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5">
      <c r="A38" s="15">
        <v>28</v>
      </c>
      <c r="B38" s="70">
        <f>[4]Sheet1!E2258</f>
        <v>171516100038</v>
      </c>
      <c r="C38" s="65">
        <v>17</v>
      </c>
      <c r="D38" s="38"/>
      <c r="E38" s="65">
        <v>36</v>
      </c>
      <c r="F38" s="49"/>
      <c r="G38" s="5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2"/>
    </row>
    <row r="39" spans="1:23" ht="15.5">
      <c r="A39" s="15">
        <v>29</v>
      </c>
      <c r="B39" s="70">
        <f>[4]Sheet1!E2259</f>
        <v>171516100039</v>
      </c>
      <c r="C39" s="65">
        <v>18</v>
      </c>
      <c r="D39" s="38"/>
      <c r="E39" s="65">
        <v>57</v>
      </c>
      <c r="F39" s="49"/>
      <c r="G39" s="56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2"/>
    </row>
    <row r="40" spans="1:23" ht="15.5">
      <c r="A40" s="15">
        <v>30</v>
      </c>
      <c r="B40" s="70">
        <f>[4]Sheet1!E2260</f>
        <v>171516100040</v>
      </c>
      <c r="C40" s="65">
        <v>19</v>
      </c>
      <c r="D40" s="38"/>
      <c r="E40" s="65">
        <v>55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2"/>
    </row>
    <row r="41" spans="1:23" ht="15.5">
      <c r="A41" s="15">
        <v>31</v>
      </c>
      <c r="B41" s="70">
        <f>[4]Sheet1!E2261</f>
        <v>171516100041</v>
      </c>
      <c r="C41" s="65">
        <v>14</v>
      </c>
      <c r="D41" s="38"/>
      <c r="E41" s="65">
        <v>37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2"/>
    </row>
    <row r="42" spans="1:23" ht="15.5">
      <c r="A42" s="15">
        <v>32</v>
      </c>
      <c r="B42" s="70">
        <f>[4]Sheet1!E2262</f>
        <v>171516100042</v>
      </c>
      <c r="C42" s="65">
        <v>11</v>
      </c>
      <c r="D42" s="38"/>
      <c r="E42" s="65">
        <v>40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2"/>
    </row>
    <row r="43" spans="1:23" ht="15.5">
      <c r="A43" s="15">
        <v>33</v>
      </c>
      <c r="B43" s="70">
        <f>[4]Sheet1!E2263</f>
        <v>171516100043</v>
      </c>
      <c r="C43" s="65">
        <v>13</v>
      </c>
      <c r="D43" s="38"/>
      <c r="E43" s="65">
        <v>44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2"/>
    </row>
    <row r="44" spans="1:23" ht="15.5">
      <c r="A44" s="15">
        <v>34</v>
      </c>
      <c r="B44" s="70">
        <f>[4]Sheet1!E2264</f>
        <v>171516100044</v>
      </c>
      <c r="C44" s="65">
        <v>14</v>
      </c>
      <c r="D44" s="38"/>
      <c r="E44" s="65">
        <v>38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2"/>
    </row>
    <row r="45" spans="1:23" ht="15.5">
      <c r="A45" s="15">
        <v>35</v>
      </c>
      <c r="B45" s="70">
        <f>[4]Sheet1!E2265</f>
        <v>171516100045</v>
      </c>
      <c r="C45" s="65">
        <v>17</v>
      </c>
      <c r="D45" s="38"/>
      <c r="E45" s="65">
        <v>53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2"/>
    </row>
    <row r="46" spans="1:23" ht="15.5">
      <c r="A46" s="15">
        <v>36</v>
      </c>
      <c r="B46" s="70">
        <f>[4]Sheet1!E2266</f>
        <v>171516100048</v>
      </c>
      <c r="C46" s="65">
        <v>11</v>
      </c>
      <c r="D46" s="38"/>
      <c r="E46" s="65">
        <v>43</v>
      </c>
      <c r="F46" s="49"/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2"/>
    </row>
    <row r="47" spans="1:23" ht="15.5">
      <c r="A47" s="15">
        <v>37</v>
      </c>
      <c r="B47" s="70">
        <f>[4]Sheet1!E2267</f>
        <v>171516100049</v>
      </c>
      <c r="C47" s="65">
        <v>17</v>
      </c>
      <c r="D47" s="38"/>
      <c r="E47" s="65">
        <v>59</v>
      </c>
      <c r="F47" s="49"/>
      <c r="G47" s="5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2"/>
    </row>
    <row r="48" spans="1:23" ht="15.5">
      <c r="A48" s="15">
        <v>38</v>
      </c>
      <c r="B48" s="70">
        <f>[4]Sheet1!E2268</f>
        <v>171516100050</v>
      </c>
      <c r="C48" s="65">
        <v>16</v>
      </c>
      <c r="D48" s="38"/>
      <c r="E48" s="65">
        <v>40</v>
      </c>
      <c r="F48" s="49"/>
      <c r="G48" s="5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2"/>
    </row>
    <row r="49" spans="1:23">
      <c r="A49" s="15">
        <v>39</v>
      </c>
      <c r="B49" s="70">
        <f>[4]Sheet1!E2269</f>
        <v>171516100051</v>
      </c>
      <c r="C49" s="65">
        <v>11</v>
      </c>
      <c r="D49" s="38"/>
      <c r="E49" s="65">
        <v>21</v>
      </c>
      <c r="F49" s="49"/>
      <c r="G49" s="50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2"/>
    </row>
    <row r="50" spans="1:23">
      <c r="A50" s="15">
        <v>40</v>
      </c>
      <c r="B50" s="70">
        <f>[4]Sheet1!E2270</f>
        <v>171516100052</v>
      </c>
      <c r="C50" s="65">
        <v>15</v>
      </c>
      <c r="D50" s="38"/>
      <c r="E50" s="65">
        <v>48</v>
      </c>
      <c r="F50" s="49"/>
      <c r="G50" s="15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>
      <c r="A51" s="15">
        <v>41</v>
      </c>
      <c r="B51" s="70">
        <f>[4]Sheet1!E2271</f>
        <v>171516100053</v>
      </c>
      <c r="C51" s="65">
        <v>11</v>
      </c>
      <c r="D51" s="38"/>
      <c r="E51" s="65">
        <v>27</v>
      </c>
      <c r="F51" s="49"/>
      <c r="G51" s="15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5">
      <c r="A52" s="15">
        <v>42</v>
      </c>
      <c r="B52" s="70">
        <f>[4]Sheet1!E2272</f>
        <v>171516100054</v>
      </c>
      <c r="C52" s="65">
        <v>17</v>
      </c>
      <c r="D52" s="54"/>
      <c r="E52" s="65">
        <v>46</v>
      </c>
      <c r="F52" s="55"/>
      <c r="G52" s="5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2"/>
    </row>
    <row r="53" spans="1:23" ht="15.5">
      <c r="A53" s="15">
        <v>43</v>
      </c>
      <c r="B53" s="70">
        <f>[4]Sheet1!E2273</f>
        <v>171516100055</v>
      </c>
      <c r="C53" s="65">
        <v>19</v>
      </c>
      <c r="D53" s="54"/>
      <c r="E53" s="65">
        <v>32</v>
      </c>
      <c r="F53" s="55"/>
      <c r="G53" s="5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2"/>
    </row>
    <row r="54" spans="1:23" ht="15.5">
      <c r="A54" s="15">
        <v>44</v>
      </c>
      <c r="B54" s="70">
        <f>[4]Sheet1!E2274</f>
        <v>171516100056</v>
      </c>
      <c r="C54" s="65">
        <v>15</v>
      </c>
      <c r="D54" s="38"/>
      <c r="E54" s="65">
        <v>30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2"/>
    </row>
    <row r="55" spans="1:23" ht="15.5">
      <c r="A55" s="15">
        <v>45</v>
      </c>
      <c r="B55" s="70">
        <f>[4]Sheet1!E2275</f>
        <v>171516100057</v>
      </c>
      <c r="C55" s="65">
        <v>12</v>
      </c>
      <c r="D55" s="38"/>
      <c r="E55" s="65">
        <v>40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2"/>
    </row>
    <row r="56" spans="1:23" ht="15.5">
      <c r="A56" s="15">
        <v>46</v>
      </c>
      <c r="B56" s="70">
        <f>[4]Sheet1!E2276</f>
        <v>171516100058</v>
      </c>
      <c r="C56" s="65">
        <v>18</v>
      </c>
      <c r="D56" s="38"/>
      <c r="E56" s="65">
        <v>51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2"/>
    </row>
    <row r="57" spans="1:23" ht="15.5">
      <c r="A57" s="15">
        <v>47</v>
      </c>
      <c r="B57" s="70">
        <f>[4]Sheet1!E2277</f>
        <v>171516100059</v>
      </c>
      <c r="C57" s="65">
        <v>13</v>
      </c>
      <c r="D57" s="38"/>
      <c r="E57" s="65">
        <v>40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2"/>
    </row>
    <row r="58" spans="1:23" ht="15.5">
      <c r="A58" s="15">
        <v>48</v>
      </c>
      <c r="B58" s="70">
        <f>[4]Sheet1!E2278</f>
        <v>171516100060</v>
      </c>
      <c r="C58" s="65">
        <v>24</v>
      </c>
      <c r="D58" s="38"/>
      <c r="E58" s="65">
        <v>73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2"/>
    </row>
    <row r="59" spans="1:23" ht="15.5">
      <c r="A59" s="15">
        <v>49</v>
      </c>
      <c r="B59" s="70">
        <f>[4]Sheet1!E2279</f>
        <v>171516100061</v>
      </c>
      <c r="C59" s="65">
        <v>15</v>
      </c>
      <c r="D59" s="38"/>
      <c r="E59" s="65">
        <v>35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2"/>
    </row>
    <row r="60" spans="1:23" ht="15.5">
      <c r="A60" s="15">
        <v>50</v>
      </c>
      <c r="B60" s="70">
        <f>[4]Sheet1!E2280</f>
        <v>171516100062</v>
      </c>
      <c r="C60" s="65">
        <v>15</v>
      </c>
      <c r="D60" s="38"/>
      <c r="E60" s="65">
        <v>41</v>
      </c>
      <c r="F60" s="49"/>
      <c r="G60" s="5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2"/>
    </row>
    <row r="61" spans="1:23" ht="15.5">
      <c r="A61" s="15">
        <v>51</v>
      </c>
      <c r="B61" s="70">
        <f>[4]Sheet1!E2281</f>
        <v>171516100064</v>
      </c>
      <c r="C61" s="65">
        <v>24</v>
      </c>
      <c r="D61" s="38"/>
      <c r="E61" s="65">
        <v>72</v>
      </c>
      <c r="F61" s="49"/>
      <c r="G61" s="56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2"/>
    </row>
    <row r="62" spans="1:23" ht="15.5">
      <c r="A62" s="15">
        <v>52</v>
      </c>
      <c r="B62" s="70">
        <f>[4]Sheet1!E2282</f>
        <v>171516100066</v>
      </c>
      <c r="C62" s="65">
        <v>13</v>
      </c>
      <c r="D62" s="38"/>
      <c r="E62" s="65">
        <v>28</v>
      </c>
      <c r="F62" s="49"/>
      <c r="G62" s="5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2"/>
    </row>
    <row r="63" spans="1:23">
      <c r="A63" s="15">
        <v>53</v>
      </c>
      <c r="B63" s="70">
        <f>[4]Sheet1!E2283</f>
        <v>171516100067</v>
      </c>
      <c r="C63" s="65">
        <v>21</v>
      </c>
      <c r="D63" s="38"/>
      <c r="E63" s="65">
        <v>48</v>
      </c>
      <c r="F63" s="49"/>
      <c r="G63" s="15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>
      <c r="A64" s="15">
        <v>54</v>
      </c>
      <c r="B64" s="70">
        <f>[4]Sheet1!E2284</f>
        <v>171516100068</v>
      </c>
      <c r="C64" s="65">
        <v>18</v>
      </c>
      <c r="D64" s="38"/>
      <c r="E64" s="65">
        <v>45</v>
      </c>
      <c r="F64" s="49"/>
      <c r="G64" s="1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>
      <c r="A65" s="15">
        <v>55</v>
      </c>
      <c r="B65" s="70">
        <f>[4]Sheet1!E2285</f>
        <v>171516100069</v>
      </c>
      <c r="C65" s="65">
        <v>17</v>
      </c>
      <c r="D65" s="38"/>
      <c r="E65" s="65">
        <v>46</v>
      </c>
      <c r="F65" s="49"/>
      <c r="G65" s="1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>
      <c r="A66" s="15">
        <v>56</v>
      </c>
      <c r="B66" s="70">
        <f>[4]Sheet1!E2286</f>
        <v>171516100070</v>
      </c>
      <c r="C66" s="65">
        <v>15</v>
      </c>
      <c r="D66" s="38"/>
      <c r="E66" s="65">
        <v>30</v>
      </c>
      <c r="F66" s="49"/>
      <c r="G66" s="1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>
      <c r="A67" s="15">
        <v>57</v>
      </c>
      <c r="B67" s="70">
        <f>[4]Sheet1!E2287</f>
        <v>171516100071</v>
      </c>
      <c r="C67" s="65">
        <v>23</v>
      </c>
      <c r="D67" s="38"/>
      <c r="E67" s="65">
        <v>73</v>
      </c>
      <c r="F67" s="49"/>
      <c r="G67" s="1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>
      <c r="A68" s="15">
        <v>58</v>
      </c>
      <c r="B68" s="70">
        <f>[4]Sheet1!E2288</f>
        <v>171516100072</v>
      </c>
      <c r="C68" s="65">
        <v>20</v>
      </c>
      <c r="D68" s="38"/>
      <c r="E68" s="65">
        <v>54</v>
      </c>
      <c r="F68" s="49"/>
      <c r="G68" s="15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>
      <c r="A69" s="15">
        <v>59</v>
      </c>
      <c r="B69" s="70">
        <f>[4]Sheet1!E2289</f>
        <v>171516100073</v>
      </c>
      <c r="C69" s="65">
        <v>16</v>
      </c>
      <c r="D69" s="38"/>
      <c r="E69" s="65">
        <v>34</v>
      </c>
      <c r="F69" s="49"/>
      <c r="G69" s="15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>
      <c r="A70" s="15">
        <v>60</v>
      </c>
      <c r="B70" s="70">
        <f>[4]Sheet1!E2290</f>
        <v>171516100074</v>
      </c>
      <c r="C70" s="65">
        <v>13</v>
      </c>
      <c r="D70" s="38"/>
      <c r="E70" s="65">
        <v>2</v>
      </c>
      <c r="F70" s="49"/>
      <c r="G70" s="15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>
      <c r="A71" s="15">
        <v>61</v>
      </c>
      <c r="B71" s="70">
        <f>[4]Sheet1!E2291</f>
        <v>171516101075</v>
      </c>
      <c r="C71" s="65">
        <v>18</v>
      </c>
      <c r="E71" s="65">
        <v>63</v>
      </c>
    </row>
    <row r="72" spans="1:23">
      <c r="A72" s="15">
        <v>62</v>
      </c>
      <c r="B72" s="70">
        <f>[4]Sheet1!E2292</f>
        <v>171516101076</v>
      </c>
      <c r="C72" s="65">
        <v>12</v>
      </c>
      <c r="E72" s="65">
        <v>31</v>
      </c>
    </row>
    <row r="73" spans="1:23">
      <c r="A73" s="15">
        <v>63</v>
      </c>
      <c r="B73" s="70">
        <f>[4]Sheet1!E2293</f>
        <v>171516101077</v>
      </c>
      <c r="C73" s="65">
        <v>11</v>
      </c>
      <c r="E73" s="65">
        <v>60</v>
      </c>
    </row>
    <row r="74" spans="1:23">
      <c r="A74" s="15">
        <v>64</v>
      </c>
      <c r="B74" s="70">
        <f>[4]Sheet1!E2294</f>
        <v>171516101078</v>
      </c>
      <c r="C74" s="65">
        <v>15</v>
      </c>
      <c r="E74" s="65">
        <v>38</v>
      </c>
    </row>
    <row r="75" spans="1:23">
      <c r="A75" s="15">
        <v>65</v>
      </c>
      <c r="B75" s="70">
        <f>[4]Sheet1!E2295</f>
        <v>171516101079</v>
      </c>
      <c r="C75" s="38">
        <v>8</v>
      </c>
      <c r="E75" s="38">
        <v>26</v>
      </c>
    </row>
    <row r="76" spans="1:23">
      <c r="A76" s="15">
        <v>66</v>
      </c>
      <c r="B76" s="70">
        <f>[4]Sheet1!E2296</f>
        <v>171516101080</v>
      </c>
      <c r="C76" s="38">
        <v>8</v>
      </c>
      <c r="E76" s="38">
        <v>26</v>
      </c>
    </row>
    <row r="77" spans="1:23">
      <c r="E77" s="71">
        <v>39</v>
      </c>
    </row>
  </sheetData>
  <mergeCells count="7">
    <mergeCell ref="O3:W7"/>
    <mergeCell ref="A4:E4"/>
    <mergeCell ref="I21:J21"/>
    <mergeCell ref="A1:E1"/>
    <mergeCell ref="G1:M1"/>
    <mergeCell ref="A2:E2"/>
    <mergeCell ref="A3:E3"/>
  </mergeCells>
  <conditionalFormatting sqref="C11:C76">
    <cfRule type="cellIs" dxfId="64" priority="1" operator="equal">
      <formula>0</formula>
    </cfRule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7"/>
  <sheetViews>
    <sheetView topLeftCell="E4" workbookViewId="0">
      <selection activeCell="H17" sqref="H17:V17"/>
    </sheetView>
  </sheetViews>
  <sheetFormatPr defaultRowHeight="14.5"/>
  <sheetData>
    <row r="1" spans="1:23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89" t="s">
        <v>1</v>
      </c>
      <c r="B2" s="89"/>
      <c r="C2" s="89"/>
      <c r="D2" s="89"/>
      <c r="E2" s="89"/>
      <c r="F2" s="3"/>
      <c r="G2" s="4" t="s">
        <v>2</v>
      </c>
      <c r="H2" s="5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2.5">
      <c r="A3" s="89" t="s">
        <v>190</v>
      </c>
      <c r="B3" s="89"/>
      <c r="C3" s="89"/>
      <c r="D3" s="89"/>
      <c r="E3" s="89"/>
      <c r="F3" s="3"/>
      <c r="G3" s="4" t="s">
        <v>4</v>
      </c>
      <c r="H3" s="5"/>
      <c r="I3" s="7" t="s">
        <v>5</v>
      </c>
      <c r="J3" s="2"/>
      <c r="K3" s="8" t="s">
        <v>6</v>
      </c>
      <c r="L3" s="8" t="s">
        <v>7</v>
      </c>
      <c r="M3" s="2"/>
      <c r="N3" s="8" t="s">
        <v>8</v>
      </c>
      <c r="O3" s="88" t="s">
        <v>9</v>
      </c>
      <c r="P3" s="88"/>
      <c r="Q3" s="88"/>
      <c r="R3" s="88"/>
      <c r="S3" s="88"/>
      <c r="T3" s="88"/>
      <c r="U3" s="88"/>
      <c r="V3" s="88"/>
      <c r="W3" s="88"/>
    </row>
    <row r="4" spans="1:23" ht="21">
      <c r="A4" s="89" t="s">
        <v>189</v>
      </c>
      <c r="B4" s="89"/>
      <c r="C4" s="89"/>
      <c r="D4" s="89"/>
      <c r="E4" s="89"/>
      <c r="F4" s="3"/>
      <c r="G4" s="4" t="s">
        <v>11</v>
      </c>
      <c r="H4" s="5"/>
      <c r="I4" s="6"/>
      <c r="J4" s="2"/>
      <c r="K4" s="9" t="s">
        <v>12</v>
      </c>
      <c r="L4" s="9">
        <v>3</v>
      </c>
      <c r="M4" s="2"/>
      <c r="N4" s="10">
        <v>3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21">
      <c r="A5" s="11" t="s">
        <v>13</v>
      </c>
      <c r="B5" s="11"/>
      <c r="C5" s="11"/>
      <c r="D5" s="11"/>
      <c r="E5" s="11"/>
      <c r="F5" s="3"/>
      <c r="G5" s="4" t="s">
        <v>14</v>
      </c>
      <c r="H5" s="41">
        <f>(58/66)*100</f>
        <v>87.878787878787875</v>
      </c>
      <c r="I5" s="6"/>
      <c r="J5" s="2"/>
      <c r="K5" s="13" t="s">
        <v>15</v>
      </c>
      <c r="L5" s="13">
        <v>2</v>
      </c>
      <c r="M5" s="2"/>
      <c r="N5" s="14">
        <v>2</v>
      </c>
      <c r="O5" s="88"/>
      <c r="P5" s="88"/>
      <c r="Q5" s="88"/>
      <c r="R5" s="88"/>
      <c r="S5" s="88"/>
      <c r="T5" s="88"/>
      <c r="U5" s="88"/>
      <c r="V5" s="88"/>
      <c r="W5" s="88"/>
    </row>
    <row r="6" spans="1:23" ht="21">
      <c r="A6" s="15"/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42">
        <f>(49/66)*100</f>
        <v>74.242424242424249</v>
      </c>
      <c r="I6" s="6"/>
      <c r="J6" s="2"/>
      <c r="K6" s="19" t="s">
        <v>20</v>
      </c>
      <c r="L6" s="19">
        <v>1</v>
      </c>
      <c r="M6" s="2"/>
      <c r="N6" s="20">
        <v>1</v>
      </c>
      <c r="O6" s="88"/>
      <c r="P6" s="88"/>
      <c r="Q6" s="88"/>
      <c r="R6" s="88"/>
      <c r="S6" s="88"/>
      <c r="T6" s="88"/>
      <c r="U6" s="88"/>
      <c r="V6" s="88"/>
      <c r="W6" s="88"/>
    </row>
    <row r="7" spans="1:23" ht="58">
      <c r="A7" s="15"/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81.060606060606062</v>
      </c>
      <c r="I7" s="26">
        <v>0.6</v>
      </c>
      <c r="J7" s="2"/>
      <c r="K7" s="27" t="s">
        <v>24</v>
      </c>
      <c r="L7" s="27">
        <v>0</v>
      </c>
      <c r="M7" s="2"/>
      <c r="N7" s="28"/>
      <c r="O7" s="88"/>
      <c r="P7" s="88"/>
      <c r="Q7" s="88"/>
      <c r="R7" s="88"/>
      <c r="S7" s="88"/>
      <c r="T7" s="88"/>
      <c r="U7" s="88"/>
      <c r="V7" s="88"/>
      <c r="W7" s="88"/>
    </row>
    <row r="8" spans="1:23">
      <c r="A8" s="15"/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57</v>
      </c>
      <c r="I8" s="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>
      <c r="A9" s="15"/>
      <c r="B9" s="21" t="s">
        <v>30</v>
      </c>
      <c r="C9" s="23" t="s">
        <v>140</v>
      </c>
      <c r="D9" s="23"/>
      <c r="E9" s="23" t="s">
        <v>140</v>
      </c>
      <c r="F9" s="29"/>
      <c r="G9" s="15"/>
      <c r="H9" s="30"/>
      <c r="I9" s="3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5">
      <c r="A10" s="15"/>
      <c r="B10" s="21" t="s">
        <v>32</v>
      </c>
      <c r="C10" s="23">
        <v>25</v>
      </c>
      <c r="D10" s="31">
        <f>(0.55*25)</f>
        <v>13.750000000000002</v>
      </c>
      <c r="E10" s="32">
        <v>75</v>
      </c>
      <c r="F10" s="33">
        <f>0.55*75</f>
        <v>41.25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  <c r="U10" s="36" t="s">
        <v>46</v>
      </c>
      <c r="V10" s="36" t="s">
        <v>47</v>
      </c>
      <c r="W10" s="2"/>
    </row>
    <row r="11" spans="1:23" ht="15.5">
      <c r="A11" s="15">
        <v>1</v>
      </c>
      <c r="B11" s="70">
        <f>[4]Sheet1!E2231</f>
        <v>171516100002</v>
      </c>
      <c r="C11" s="65">
        <v>16</v>
      </c>
      <c r="D11" s="38">
        <f>COUNTIF(C11:C82,"&gt;="&amp;D10)</f>
        <v>58</v>
      </c>
      <c r="E11" s="65">
        <v>49</v>
      </c>
      <c r="F11" s="39">
        <f>COUNTIF(E11:E82,"&gt;="&amp;F10)</f>
        <v>49</v>
      </c>
      <c r="G11" s="40" t="s">
        <v>48</v>
      </c>
      <c r="H11" s="4">
        <v>2</v>
      </c>
      <c r="I11" s="4">
        <v>2</v>
      </c>
      <c r="J11" s="4">
        <v>2</v>
      </c>
      <c r="K11" s="6"/>
      <c r="L11" s="6"/>
      <c r="M11" s="6"/>
      <c r="N11" s="6"/>
      <c r="O11" s="6"/>
      <c r="P11" s="6"/>
      <c r="Q11" s="4">
        <v>3</v>
      </c>
      <c r="R11" s="4">
        <v>3</v>
      </c>
      <c r="S11" s="6"/>
      <c r="T11" s="6">
        <v>1</v>
      </c>
      <c r="U11" s="6"/>
      <c r="V11" s="6"/>
      <c r="W11" s="2"/>
    </row>
    <row r="12" spans="1:23" ht="15.5">
      <c r="A12" s="15">
        <v>2</v>
      </c>
      <c r="B12" s="70">
        <f>[4]Sheet1!E2232</f>
        <v>171516100003</v>
      </c>
      <c r="C12" s="65">
        <v>24</v>
      </c>
      <c r="D12" s="41">
        <f>(58/66)*100</f>
        <v>87.878787878787875</v>
      </c>
      <c r="E12" s="65">
        <v>70</v>
      </c>
      <c r="F12" s="42">
        <f>(49/66)*100</f>
        <v>74.242424242424249</v>
      </c>
      <c r="G12" s="40" t="s">
        <v>49</v>
      </c>
      <c r="H12" s="43">
        <v>2</v>
      </c>
      <c r="I12" s="43">
        <v>1</v>
      </c>
      <c r="J12" s="43">
        <v>1</v>
      </c>
      <c r="K12" s="6"/>
      <c r="L12" s="6"/>
      <c r="M12" s="6"/>
      <c r="N12" s="6"/>
      <c r="O12" s="6"/>
      <c r="P12" s="6"/>
      <c r="Q12" s="4">
        <v>2</v>
      </c>
      <c r="R12" s="4">
        <v>2</v>
      </c>
      <c r="S12" s="6"/>
      <c r="T12" s="6">
        <v>2</v>
      </c>
      <c r="U12" s="6"/>
      <c r="V12" s="6"/>
      <c r="W12" s="2"/>
    </row>
    <row r="13" spans="1:23" ht="15.5">
      <c r="A13" s="15">
        <v>3</v>
      </c>
      <c r="B13" s="70">
        <f>[4]Sheet1!E2233</f>
        <v>171516100005</v>
      </c>
      <c r="C13" s="65">
        <v>20</v>
      </c>
      <c r="D13" s="38"/>
      <c r="E13" s="65">
        <v>46</v>
      </c>
      <c r="F13" s="44"/>
      <c r="G13" s="40" t="s">
        <v>50</v>
      </c>
      <c r="H13" s="43">
        <v>1</v>
      </c>
      <c r="I13" s="43">
        <v>1</v>
      </c>
      <c r="J13" s="43">
        <v>1</v>
      </c>
      <c r="K13" s="6"/>
      <c r="L13" s="6"/>
      <c r="M13" s="6"/>
      <c r="N13" s="6"/>
      <c r="O13" s="6"/>
      <c r="P13" s="6"/>
      <c r="Q13" s="4">
        <v>3</v>
      </c>
      <c r="R13" s="4">
        <v>2</v>
      </c>
      <c r="S13" s="6"/>
      <c r="T13" s="6">
        <v>1</v>
      </c>
      <c r="U13" s="6"/>
      <c r="V13" s="6"/>
      <c r="W13" s="2"/>
    </row>
    <row r="14" spans="1:23" ht="15.5">
      <c r="A14" s="15">
        <v>4</v>
      </c>
      <c r="B14" s="70">
        <f>[4]Sheet1!E2234</f>
        <v>171516100006</v>
      </c>
      <c r="C14" s="65">
        <v>17</v>
      </c>
      <c r="D14" s="38"/>
      <c r="E14" s="65">
        <v>43</v>
      </c>
      <c r="F14" s="44"/>
      <c r="G14" s="40" t="s">
        <v>51</v>
      </c>
      <c r="H14" s="43">
        <v>2</v>
      </c>
      <c r="I14" s="43">
        <v>1</v>
      </c>
      <c r="J14" s="43">
        <v>1</v>
      </c>
      <c r="K14" s="6"/>
      <c r="L14" s="6"/>
      <c r="M14" s="6"/>
      <c r="N14" s="6"/>
      <c r="O14" s="6"/>
      <c r="P14" s="6"/>
      <c r="Q14" s="4">
        <v>3</v>
      </c>
      <c r="R14" s="4">
        <v>2</v>
      </c>
      <c r="S14" s="6"/>
      <c r="T14" s="6">
        <v>2</v>
      </c>
      <c r="U14" s="6"/>
      <c r="V14" s="6"/>
      <c r="W14" s="2"/>
    </row>
    <row r="15" spans="1:23" ht="15.5">
      <c r="A15" s="15">
        <v>5</v>
      </c>
      <c r="B15" s="70">
        <f>[4]Sheet1!E2235</f>
        <v>171516100007</v>
      </c>
      <c r="C15" s="65">
        <v>18</v>
      </c>
      <c r="D15" s="38"/>
      <c r="E15" s="65">
        <v>49</v>
      </c>
      <c r="F15" s="44"/>
      <c r="G15" s="40" t="s">
        <v>52</v>
      </c>
      <c r="H15" s="43">
        <v>2</v>
      </c>
      <c r="I15" s="43">
        <v>2</v>
      </c>
      <c r="J15" s="43">
        <v>2</v>
      </c>
      <c r="K15" s="6"/>
      <c r="L15" s="6"/>
      <c r="M15" s="6"/>
      <c r="N15" s="6"/>
      <c r="O15" s="6"/>
      <c r="P15" s="6"/>
      <c r="Q15" s="4">
        <v>2</v>
      </c>
      <c r="R15" s="4">
        <v>3</v>
      </c>
      <c r="S15" s="6"/>
      <c r="T15" s="6">
        <v>1</v>
      </c>
      <c r="U15" s="6"/>
      <c r="V15" s="6"/>
      <c r="W15" s="2"/>
    </row>
    <row r="16" spans="1:23" ht="15.5">
      <c r="A16" s="15">
        <v>6</v>
      </c>
      <c r="B16" s="70">
        <f>[4]Sheet1!E2236</f>
        <v>171516100008</v>
      </c>
      <c r="C16" s="65">
        <v>23</v>
      </c>
      <c r="D16" s="38"/>
      <c r="E16" s="65">
        <v>54</v>
      </c>
      <c r="F16" s="44"/>
      <c r="G16" s="45" t="s">
        <v>53</v>
      </c>
      <c r="H16" s="79">
        <f>AVERAGE(H11:H15)</f>
        <v>1.8</v>
      </c>
      <c r="I16" s="79">
        <f t="shared" ref="I16:R16" si="0">AVERAGE(I11:I15)</f>
        <v>1.4</v>
      </c>
      <c r="J16" s="79">
        <f t="shared" si="0"/>
        <v>1.4</v>
      </c>
      <c r="K16" s="79"/>
      <c r="L16" s="79"/>
      <c r="M16" s="79"/>
      <c r="N16" s="79"/>
      <c r="O16" s="79"/>
      <c r="P16" s="79"/>
      <c r="Q16" s="79">
        <f t="shared" si="0"/>
        <v>2.6</v>
      </c>
      <c r="R16" s="79">
        <f t="shared" si="0"/>
        <v>2.4</v>
      </c>
      <c r="S16" s="79"/>
      <c r="T16" s="79">
        <f t="shared" ref="T16" si="1">AVERAGE(T11:T15)</f>
        <v>1.4</v>
      </c>
      <c r="U16" s="79"/>
      <c r="V16" s="79"/>
      <c r="W16" s="2"/>
    </row>
    <row r="17" spans="1:23" ht="15.5">
      <c r="A17" s="15">
        <v>7</v>
      </c>
      <c r="B17" s="70">
        <f>[4]Sheet1!E2237</f>
        <v>171516100009</v>
      </c>
      <c r="C17" s="65">
        <v>16</v>
      </c>
      <c r="D17" s="38"/>
      <c r="E17" s="65">
        <v>36</v>
      </c>
      <c r="F17" s="38"/>
      <c r="G17" s="47" t="s">
        <v>54</v>
      </c>
      <c r="H17" s="48">
        <f>(81.06*H16)/100</f>
        <v>1.4590800000000002</v>
      </c>
      <c r="I17" s="48">
        <f t="shared" ref="I17:R17" si="2">(81.06*I16)/100</f>
        <v>1.1348399999999998</v>
      </c>
      <c r="J17" s="48">
        <f t="shared" si="2"/>
        <v>1.1348399999999998</v>
      </c>
      <c r="K17" s="48"/>
      <c r="L17" s="48"/>
      <c r="M17" s="48"/>
      <c r="N17" s="48"/>
      <c r="O17" s="48"/>
      <c r="P17" s="48"/>
      <c r="Q17" s="48">
        <f t="shared" si="2"/>
        <v>2.1075599999999999</v>
      </c>
      <c r="R17" s="48">
        <f t="shared" si="2"/>
        <v>1.9454400000000001</v>
      </c>
      <c r="S17" s="48"/>
      <c r="T17" s="48">
        <f t="shared" ref="T17" si="3">(81.06*T16)/100</f>
        <v>1.1348399999999998</v>
      </c>
      <c r="U17" s="48"/>
      <c r="V17" s="48"/>
      <c r="W17" s="2"/>
    </row>
    <row r="18" spans="1:23">
      <c r="A18" s="15">
        <v>8</v>
      </c>
      <c r="B18" s="70">
        <f>[4]Sheet1!E2238</f>
        <v>171516100010</v>
      </c>
      <c r="C18" s="65">
        <v>13</v>
      </c>
      <c r="D18" s="38"/>
      <c r="E18" s="65">
        <v>7</v>
      </c>
      <c r="F18" s="49"/>
      <c r="G18" s="15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>
      <c r="A19" s="15">
        <v>9</v>
      </c>
      <c r="B19" s="70">
        <f>[4]Sheet1!E2239</f>
        <v>171516100011</v>
      </c>
      <c r="C19" s="65">
        <v>15</v>
      </c>
      <c r="D19" s="38"/>
      <c r="E19" s="65">
        <v>20</v>
      </c>
      <c r="F19" s="49"/>
      <c r="G19" s="15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>
      <c r="A20" s="15">
        <v>10</v>
      </c>
      <c r="B20" s="70">
        <f>[4]Sheet1!E2240</f>
        <v>171516100012</v>
      </c>
      <c r="C20" s="65">
        <v>22</v>
      </c>
      <c r="D20" s="38"/>
      <c r="E20" s="65">
        <v>58</v>
      </c>
      <c r="F20" s="49"/>
      <c r="G20" s="15"/>
      <c r="H20" s="2"/>
      <c r="I20" s="2"/>
      <c r="J20" s="30"/>
      <c r="K20" s="3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>
      <c r="A21" s="15">
        <v>11</v>
      </c>
      <c r="B21" s="70">
        <f>[4]Sheet1!E2241</f>
        <v>171516100013</v>
      </c>
      <c r="C21" s="65">
        <v>18</v>
      </c>
      <c r="D21" s="38"/>
      <c r="E21" s="65">
        <v>51</v>
      </c>
      <c r="F21" s="49"/>
      <c r="G21" s="15"/>
      <c r="H21" s="51"/>
      <c r="I21" s="90"/>
      <c r="J21" s="90"/>
      <c r="K21" s="2"/>
      <c r="L21" s="2"/>
      <c r="M21" s="30"/>
      <c r="N21" s="30"/>
      <c r="O21" s="30"/>
      <c r="P21" s="30"/>
      <c r="Q21" s="30"/>
      <c r="R21" s="2"/>
      <c r="S21" s="2"/>
      <c r="T21" s="2"/>
      <c r="U21" s="2"/>
      <c r="V21" s="2"/>
      <c r="W21" s="2"/>
    </row>
    <row r="22" spans="1:23">
      <c r="A22" s="15">
        <v>12</v>
      </c>
      <c r="B22" s="70">
        <f>[4]Sheet1!E2242</f>
        <v>171516100014</v>
      </c>
      <c r="C22" s="65">
        <v>16</v>
      </c>
      <c r="D22" s="38"/>
      <c r="E22" s="65">
        <v>39</v>
      </c>
      <c r="F22" s="49"/>
      <c r="G22" s="15"/>
      <c r="H22" s="52"/>
      <c r="I22" s="53"/>
      <c r="J22" s="53"/>
      <c r="K22" s="2"/>
      <c r="L22" s="2"/>
      <c r="M22" s="30"/>
      <c r="N22" s="30"/>
      <c r="O22" s="30"/>
      <c r="P22" s="30"/>
      <c r="Q22" s="30"/>
      <c r="R22" s="2"/>
      <c r="S22" s="2"/>
      <c r="T22" s="2"/>
      <c r="U22" s="2"/>
      <c r="V22" s="2"/>
      <c r="W22" s="2"/>
    </row>
    <row r="23" spans="1:23">
      <c r="A23" s="15">
        <v>13</v>
      </c>
      <c r="B23" s="70">
        <f>[4]Sheet1!E2243</f>
        <v>171516100017</v>
      </c>
      <c r="C23" s="65">
        <v>16</v>
      </c>
      <c r="D23" s="38"/>
      <c r="E23" s="65">
        <v>63</v>
      </c>
      <c r="F23" s="49"/>
      <c r="G23" s="15"/>
      <c r="H23" s="15"/>
      <c r="I23" s="2"/>
      <c r="J23" s="2"/>
      <c r="K23" s="2"/>
      <c r="L23" s="2"/>
      <c r="M23" s="2"/>
      <c r="N23" s="30"/>
      <c r="O23" s="30"/>
      <c r="P23" s="30"/>
      <c r="Q23" s="30"/>
      <c r="R23" s="30"/>
      <c r="S23" s="2"/>
      <c r="T23" s="2"/>
      <c r="U23" s="2"/>
      <c r="V23" s="2"/>
      <c r="W23" s="2"/>
    </row>
    <row r="24" spans="1:23">
      <c r="A24" s="15">
        <v>14</v>
      </c>
      <c r="B24" s="70">
        <f>[4]Sheet1!E2244</f>
        <v>171516100018</v>
      </c>
      <c r="C24" s="65">
        <v>13</v>
      </c>
      <c r="D24" s="38"/>
      <c r="E24" s="65">
        <v>0</v>
      </c>
      <c r="F24" s="49"/>
      <c r="G24" s="15"/>
      <c r="H24" s="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2"/>
    </row>
    <row r="25" spans="1:23" ht="15.5">
      <c r="A25" s="15">
        <v>15</v>
      </c>
      <c r="B25" s="70">
        <f>[4]Sheet1!E2245</f>
        <v>171516100019</v>
      </c>
      <c r="C25" s="65">
        <v>20</v>
      </c>
      <c r="D25" s="54"/>
      <c r="E25" s="65">
        <v>48</v>
      </c>
      <c r="F25" s="55"/>
      <c r="G25" s="56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2"/>
    </row>
    <row r="26" spans="1:23" ht="15.5">
      <c r="A26" s="15">
        <v>16</v>
      </c>
      <c r="B26" s="70">
        <f>[4]Sheet1!E2246</f>
        <v>171516100021</v>
      </c>
      <c r="C26" s="65">
        <v>15</v>
      </c>
      <c r="D26" s="38"/>
      <c r="E26" s="65">
        <v>53</v>
      </c>
      <c r="F26" s="49"/>
      <c r="G26" s="56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2"/>
    </row>
    <row r="27" spans="1:23" ht="15.5">
      <c r="A27" s="15">
        <v>17</v>
      </c>
      <c r="B27" s="70">
        <f>[4]Sheet1!E2247</f>
        <v>171516100022</v>
      </c>
      <c r="C27" s="65">
        <v>24</v>
      </c>
      <c r="D27" s="38"/>
      <c r="E27" s="65">
        <v>70</v>
      </c>
      <c r="F27" s="49"/>
      <c r="G27" s="56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2"/>
    </row>
    <row r="28" spans="1:23" ht="15.5">
      <c r="A28" s="15">
        <v>18</v>
      </c>
      <c r="B28" s="70">
        <f>[4]Sheet1!E2248</f>
        <v>171516100023</v>
      </c>
      <c r="C28" s="65">
        <v>19</v>
      </c>
      <c r="D28" s="38"/>
      <c r="E28" s="65">
        <v>57</v>
      </c>
      <c r="F28" s="49"/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2"/>
    </row>
    <row r="29" spans="1:23" ht="15.5">
      <c r="A29" s="15">
        <v>19</v>
      </c>
      <c r="B29" s="70">
        <f>[4]Sheet1!E2249</f>
        <v>171516100024</v>
      </c>
      <c r="C29" s="65">
        <v>17</v>
      </c>
      <c r="D29" s="38"/>
      <c r="E29" s="65">
        <v>54</v>
      </c>
      <c r="F29" s="49"/>
      <c r="G29" s="56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2"/>
    </row>
    <row r="30" spans="1:23" ht="15.5">
      <c r="A30" s="15">
        <v>20</v>
      </c>
      <c r="B30" s="70">
        <f>[4]Sheet1!E2250</f>
        <v>171516100026</v>
      </c>
      <c r="C30" s="65">
        <v>24</v>
      </c>
      <c r="D30" s="38"/>
      <c r="E30" s="65">
        <v>71</v>
      </c>
      <c r="F30" s="49"/>
      <c r="G30" s="56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2"/>
    </row>
    <row r="31" spans="1:23" ht="15.5">
      <c r="A31" s="15">
        <v>21</v>
      </c>
      <c r="B31" s="70">
        <f>[4]Sheet1!E2251</f>
        <v>171516100030</v>
      </c>
      <c r="C31" s="65">
        <v>19</v>
      </c>
      <c r="D31" s="38"/>
      <c r="E31" s="65">
        <v>56</v>
      </c>
      <c r="F31" s="49"/>
      <c r="G31" s="56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2"/>
    </row>
    <row r="32" spans="1:23" ht="15.5">
      <c r="A32" s="15">
        <v>22</v>
      </c>
      <c r="B32" s="70">
        <f>[4]Sheet1!E2252</f>
        <v>171516100031</v>
      </c>
      <c r="C32" s="65">
        <v>12</v>
      </c>
      <c r="D32" s="38"/>
      <c r="E32" s="65">
        <v>33</v>
      </c>
      <c r="F32" s="49"/>
      <c r="G32" s="56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2"/>
    </row>
    <row r="33" spans="1:23" ht="15.5">
      <c r="A33" s="15">
        <v>23</v>
      </c>
      <c r="B33" s="70">
        <f>[4]Sheet1!E2253</f>
        <v>171516100032</v>
      </c>
      <c r="C33" s="65">
        <v>19</v>
      </c>
      <c r="D33" s="38"/>
      <c r="E33" s="65">
        <v>57</v>
      </c>
      <c r="F33" s="49"/>
      <c r="G33" s="5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2"/>
    </row>
    <row r="34" spans="1:23" ht="15.5">
      <c r="A34" s="15">
        <v>24</v>
      </c>
      <c r="B34" s="70">
        <f>[4]Sheet1!E2254</f>
        <v>171516100033</v>
      </c>
      <c r="C34" s="65">
        <v>23</v>
      </c>
      <c r="D34" s="38"/>
      <c r="E34" s="65">
        <v>68</v>
      </c>
      <c r="F34" s="49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>
      <c r="A35" s="15">
        <v>25</v>
      </c>
      <c r="B35" s="70">
        <f>[4]Sheet1!E2255</f>
        <v>171516100034</v>
      </c>
      <c r="C35" s="65">
        <v>23</v>
      </c>
      <c r="D35" s="38"/>
      <c r="E35" s="65">
        <v>64</v>
      </c>
      <c r="F35" s="49"/>
      <c r="G35" s="50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2"/>
    </row>
    <row r="36" spans="1:23">
      <c r="A36" s="15">
        <v>26</v>
      </c>
      <c r="B36" s="70">
        <f>[4]Sheet1!E2256</f>
        <v>171516100035</v>
      </c>
      <c r="C36" s="65">
        <v>15</v>
      </c>
      <c r="D36" s="38"/>
      <c r="E36" s="65">
        <v>36</v>
      </c>
      <c r="F36" s="49"/>
      <c r="G36" s="15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>
      <c r="A37" s="15">
        <v>27</v>
      </c>
      <c r="B37" s="70">
        <f>[4]Sheet1!E2257</f>
        <v>171516100037</v>
      </c>
      <c r="C37" s="65">
        <v>17</v>
      </c>
      <c r="D37" s="38"/>
      <c r="E37" s="65">
        <v>44</v>
      </c>
      <c r="F37" s="49"/>
      <c r="G37" s="15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5">
      <c r="A38" s="15">
        <v>28</v>
      </c>
      <c r="B38" s="70">
        <f>[4]Sheet1!E2258</f>
        <v>171516100038</v>
      </c>
      <c r="C38" s="65">
        <v>19</v>
      </c>
      <c r="D38" s="38"/>
      <c r="E38" s="65">
        <v>63</v>
      </c>
      <c r="F38" s="49"/>
      <c r="G38" s="5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2"/>
    </row>
    <row r="39" spans="1:23" ht="15.5">
      <c r="A39" s="15">
        <v>29</v>
      </c>
      <c r="B39" s="70">
        <f>[4]Sheet1!E2259</f>
        <v>171516100039</v>
      </c>
      <c r="C39" s="65">
        <v>20</v>
      </c>
      <c r="D39" s="38"/>
      <c r="E39" s="65">
        <v>44</v>
      </c>
      <c r="F39" s="49"/>
      <c r="G39" s="56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2"/>
    </row>
    <row r="40" spans="1:23" ht="15.5">
      <c r="A40" s="15">
        <v>30</v>
      </c>
      <c r="B40" s="70">
        <f>[4]Sheet1!E2260</f>
        <v>171516100040</v>
      </c>
      <c r="C40" s="65">
        <v>22</v>
      </c>
      <c r="D40" s="38"/>
      <c r="E40" s="65">
        <v>62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2"/>
    </row>
    <row r="41" spans="1:23" ht="15.5">
      <c r="A41" s="15">
        <v>31</v>
      </c>
      <c r="B41" s="70">
        <f>[4]Sheet1!E2261</f>
        <v>171516100041</v>
      </c>
      <c r="C41" s="65">
        <v>23</v>
      </c>
      <c r="D41" s="38"/>
      <c r="E41" s="65">
        <v>56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2"/>
    </row>
    <row r="42" spans="1:23" ht="15.5">
      <c r="A42" s="15">
        <v>32</v>
      </c>
      <c r="B42" s="70">
        <f>[4]Sheet1!E2262</f>
        <v>171516100042</v>
      </c>
      <c r="C42" s="65">
        <v>13</v>
      </c>
      <c r="D42" s="38"/>
      <c r="E42" s="65">
        <v>48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2"/>
    </row>
    <row r="43" spans="1:23" ht="15.5">
      <c r="A43" s="15">
        <v>33</v>
      </c>
      <c r="B43" s="70">
        <f>[4]Sheet1!E2263</f>
        <v>171516100043</v>
      </c>
      <c r="C43" s="65">
        <v>14</v>
      </c>
      <c r="D43" s="38"/>
      <c r="E43" s="65">
        <v>54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2"/>
    </row>
    <row r="44" spans="1:23" ht="15.5">
      <c r="A44" s="15">
        <v>34</v>
      </c>
      <c r="B44" s="70">
        <f>[4]Sheet1!E2264</f>
        <v>171516100044</v>
      </c>
      <c r="C44" s="65">
        <v>21</v>
      </c>
      <c r="D44" s="38"/>
      <c r="E44" s="65">
        <v>48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2"/>
    </row>
    <row r="45" spans="1:23" ht="15.5">
      <c r="A45" s="15">
        <v>35</v>
      </c>
      <c r="B45" s="70">
        <f>[4]Sheet1!E2265</f>
        <v>171516100045</v>
      </c>
      <c r="C45" s="65">
        <v>18</v>
      </c>
      <c r="D45" s="38"/>
      <c r="E45" s="65">
        <v>47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2"/>
    </row>
    <row r="46" spans="1:23" ht="15.5">
      <c r="A46" s="15">
        <v>36</v>
      </c>
      <c r="B46" s="70">
        <f>[4]Sheet1!E2266</f>
        <v>171516100048</v>
      </c>
      <c r="C46" s="65">
        <v>22</v>
      </c>
      <c r="D46" s="38"/>
      <c r="E46" s="65">
        <v>66</v>
      </c>
      <c r="F46" s="49"/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2"/>
    </row>
    <row r="47" spans="1:23" ht="15.5">
      <c r="A47" s="15">
        <v>37</v>
      </c>
      <c r="B47" s="70">
        <f>[4]Sheet1!E2267</f>
        <v>171516100049</v>
      </c>
      <c r="C47" s="65">
        <v>14</v>
      </c>
      <c r="D47" s="38"/>
      <c r="E47" s="65">
        <v>41</v>
      </c>
      <c r="F47" s="49"/>
      <c r="G47" s="5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2"/>
    </row>
    <row r="48" spans="1:23" ht="15.5">
      <c r="A48" s="15">
        <v>38</v>
      </c>
      <c r="B48" s="70">
        <f>[4]Sheet1!E2268</f>
        <v>171516100050</v>
      </c>
      <c r="C48" s="65">
        <v>21</v>
      </c>
      <c r="D48" s="38"/>
      <c r="E48" s="65">
        <v>69</v>
      </c>
      <c r="F48" s="49"/>
      <c r="G48" s="5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2"/>
    </row>
    <row r="49" spans="1:23">
      <c r="A49" s="15">
        <v>39</v>
      </c>
      <c r="B49" s="70">
        <f>[4]Sheet1!E2269</f>
        <v>171516100051</v>
      </c>
      <c r="C49" s="65">
        <v>17</v>
      </c>
      <c r="D49" s="38"/>
      <c r="E49" s="65">
        <v>40</v>
      </c>
      <c r="F49" s="49"/>
      <c r="G49" s="50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2"/>
    </row>
    <row r="50" spans="1:23">
      <c r="A50" s="15">
        <v>40</v>
      </c>
      <c r="B50" s="70">
        <f>[4]Sheet1!E2270</f>
        <v>171516100052</v>
      </c>
      <c r="C50" s="65">
        <v>8</v>
      </c>
      <c r="D50" s="38"/>
      <c r="E50" s="65">
        <v>4</v>
      </c>
      <c r="F50" s="49"/>
      <c r="G50" s="15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>
      <c r="A51" s="15">
        <v>41</v>
      </c>
      <c r="B51" s="70">
        <f>[4]Sheet1!E2271</f>
        <v>171516100053</v>
      </c>
      <c r="C51" s="65">
        <v>17</v>
      </c>
      <c r="D51" s="38"/>
      <c r="E51" s="65">
        <v>28</v>
      </c>
      <c r="F51" s="49"/>
      <c r="G51" s="15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5">
      <c r="A52" s="15">
        <v>42</v>
      </c>
      <c r="B52" s="70">
        <f>[4]Sheet1!E2272</f>
        <v>171516100054</v>
      </c>
      <c r="C52" s="65">
        <v>15</v>
      </c>
      <c r="D52" s="54"/>
      <c r="E52" s="65">
        <v>38</v>
      </c>
      <c r="F52" s="55"/>
      <c r="G52" s="5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2"/>
    </row>
    <row r="53" spans="1:23" ht="15.5">
      <c r="A53" s="15">
        <v>43</v>
      </c>
      <c r="B53" s="70">
        <f>[4]Sheet1!E2273</f>
        <v>171516100055</v>
      </c>
      <c r="C53" s="65">
        <v>20</v>
      </c>
      <c r="D53" s="54"/>
      <c r="E53" s="65">
        <v>60</v>
      </c>
      <c r="F53" s="55"/>
      <c r="G53" s="5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2"/>
    </row>
    <row r="54" spans="1:23" ht="15.5">
      <c r="A54" s="15">
        <v>44</v>
      </c>
      <c r="B54" s="70">
        <f>[4]Sheet1!E2274</f>
        <v>171516100056</v>
      </c>
      <c r="C54" s="65">
        <v>19</v>
      </c>
      <c r="D54" s="38"/>
      <c r="E54" s="65">
        <v>49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2"/>
    </row>
    <row r="55" spans="1:23" ht="15.5">
      <c r="A55" s="15">
        <v>45</v>
      </c>
      <c r="B55" s="70">
        <f>[4]Sheet1!E2275</f>
        <v>171516100057</v>
      </c>
      <c r="C55" s="65">
        <v>15</v>
      </c>
      <c r="D55" s="38"/>
      <c r="E55" s="65">
        <v>46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2"/>
    </row>
    <row r="56" spans="1:23" ht="15.5">
      <c r="A56" s="15">
        <v>46</v>
      </c>
      <c r="B56" s="70">
        <f>[4]Sheet1!E2276</f>
        <v>171516100058</v>
      </c>
      <c r="C56" s="65">
        <v>21</v>
      </c>
      <c r="D56" s="38"/>
      <c r="E56" s="65">
        <v>55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2"/>
    </row>
    <row r="57" spans="1:23" ht="15.5">
      <c r="A57" s="15">
        <v>47</v>
      </c>
      <c r="B57" s="70">
        <f>[4]Sheet1!E2277</f>
        <v>171516100059</v>
      </c>
      <c r="C57" s="65">
        <v>22</v>
      </c>
      <c r="D57" s="38"/>
      <c r="E57" s="65">
        <v>52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2"/>
    </row>
    <row r="58" spans="1:23" ht="15.5">
      <c r="A58" s="15">
        <v>48</v>
      </c>
      <c r="B58" s="70">
        <f>[4]Sheet1!E2278</f>
        <v>171516100060</v>
      </c>
      <c r="C58" s="65">
        <v>20</v>
      </c>
      <c r="D58" s="38"/>
      <c r="E58" s="65">
        <v>50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2"/>
    </row>
    <row r="59" spans="1:23" ht="15.5">
      <c r="A59" s="15">
        <v>49</v>
      </c>
      <c r="B59" s="70">
        <f>[4]Sheet1!E2279</f>
        <v>171516100061</v>
      </c>
      <c r="C59" s="65">
        <v>24</v>
      </c>
      <c r="D59" s="38"/>
      <c r="E59" s="65">
        <v>73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2"/>
    </row>
    <row r="60" spans="1:23" ht="15.5">
      <c r="A60" s="15">
        <v>50</v>
      </c>
      <c r="B60" s="70">
        <f>[4]Sheet1!E2280</f>
        <v>171516100062</v>
      </c>
      <c r="C60" s="65">
        <v>12</v>
      </c>
      <c r="D60" s="38"/>
      <c r="E60" s="65">
        <v>27</v>
      </c>
      <c r="F60" s="49"/>
      <c r="G60" s="5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2"/>
    </row>
    <row r="61" spans="1:23" ht="15.5">
      <c r="A61" s="15">
        <v>51</v>
      </c>
      <c r="B61" s="70">
        <f>[4]Sheet1!E2281</f>
        <v>171516100064</v>
      </c>
      <c r="C61" s="65">
        <v>18</v>
      </c>
      <c r="D61" s="38"/>
      <c r="E61" s="65">
        <v>39</v>
      </c>
      <c r="F61" s="49"/>
      <c r="G61" s="56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2"/>
    </row>
    <row r="62" spans="1:23" ht="15.5">
      <c r="A62" s="15">
        <v>52</v>
      </c>
      <c r="B62" s="70">
        <f>[4]Sheet1!E2282</f>
        <v>171516100066</v>
      </c>
      <c r="C62" s="65">
        <v>23</v>
      </c>
      <c r="D62" s="38"/>
      <c r="E62" s="65">
        <v>59</v>
      </c>
      <c r="F62" s="49"/>
      <c r="G62" s="5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2"/>
    </row>
    <row r="63" spans="1:23">
      <c r="A63" s="15">
        <v>53</v>
      </c>
      <c r="B63" s="70">
        <f>[4]Sheet1!E2283</f>
        <v>171516100067</v>
      </c>
      <c r="C63" s="65">
        <v>24</v>
      </c>
      <c r="D63" s="38"/>
      <c r="E63" s="65">
        <v>73</v>
      </c>
      <c r="F63" s="49"/>
      <c r="G63" s="15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>
      <c r="A64" s="15">
        <v>54</v>
      </c>
      <c r="B64" s="70">
        <f>[4]Sheet1!E2284</f>
        <v>171516100068</v>
      </c>
      <c r="C64" s="65">
        <v>16</v>
      </c>
      <c r="D64" s="38"/>
      <c r="E64" s="65">
        <v>41</v>
      </c>
      <c r="F64" s="49"/>
      <c r="G64" s="1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>
      <c r="A65" s="15">
        <v>55</v>
      </c>
      <c r="B65" s="70">
        <f>[4]Sheet1!E2285</f>
        <v>171516100069</v>
      </c>
      <c r="C65" s="65">
        <v>23</v>
      </c>
      <c r="D65" s="38"/>
      <c r="E65" s="65">
        <v>57</v>
      </c>
      <c r="F65" s="49"/>
      <c r="G65" s="1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>
      <c r="A66" s="15">
        <v>56</v>
      </c>
      <c r="B66" s="70">
        <f>[4]Sheet1!E2286</f>
        <v>171516100070</v>
      </c>
      <c r="C66" s="65">
        <v>23</v>
      </c>
      <c r="D66" s="38"/>
      <c r="E66" s="65">
        <v>72</v>
      </c>
      <c r="F66" s="49"/>
      <c r="G66" s="1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>
      <c r="A67" s="15">
        <v>57</v>
      </c>
      <c r="B67" s="70">
        <f>[4]Sheet1!E2287</f>
        <v>171516100071</v>
      </c>
      <c r="C67" s="65">
        <v>15</v>
      </c>
      <c r="D67" s="38"/>
      <c r="E67" s="65">
        <v>56</v>
      </c>
      <c r="F67" s="49"/>
      <c r="G67" s="1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>
      <c r="A68" s="15">
        <v>58</v>
      </c>
      <c r="B68" s="70">
        <f>[4]Sheet1!E2288</f>
        <v>171516100072</v>
      </c>
      <c r="C68" s="65">
        <v>15</v>
      </c>
      <c r="D68" s="38"/>
      <c r="E68" s="65">
        <v>42</v>
      </c>
      <c r="F68" s="49"/>
      <c r="G68" s="15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>
      <c r="A69" s="15">
        <v>59</v>
      </c>
      <c r="B69" s="70">
        <f>[4]Sheet1!E2289</f>
        <v>171516100073</v>
      </c>
      <c r="C69" s="65">
        <v>24</v>
      </c>
      <c r="D69" s="38"/>
      <c r="E69" s="65">
        <v>69</v>
      </c>
      <c r="F69" s="49"/>
      <c r="G69" s="15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>
      <c r="A70" s="15">
        <v>60</v>
      </c>
      <c r="B70" s="70">
        <f>[4]Sheet1!E2290</f>
        <v>171516100074</v>
      </c>
      <c r="C70" s="65">
        <v>22</v>
      </c>
      <c r="D70" s="38"/>
      <c r="E70" s="65">
        <v>64</v>
      </c>
      <c r="F70" s="49"/>
      <c r="G70" s="15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>
      <c r="A71" s="15">
        <v>61</v>
      </c>
      <c r="B71" s="70">
        <f>[4]Sheet1!E2291</f>
        <v>171516101075</v>
      </c>
      <c r="C71" s="65">
        <v>22</v>
      </c>
      <c r="E71" s="65">
        <v>65</v>
      </c>
    </row>
    <row r="72" spans="1:23">
      <c r="A72" s="15">
        <v>62</v>
      </c>
      <c r="B72" s="70">
        <f>[4]Sheet1!E2292</f>
        <v>171516101076</v>
      </c>
      <c r="C72" s="65">
        <v>15</v>
      </c>
      <c r="E72" s="65">
        <v>47</v>
      </c>
    </row>
    <row r="73" spans="1:23">
      <c r="A73" s="15">
        <v>63</v>
      </c>
      <c r="B73" s="70">
        <f>[4]Sheet1!E2293</f>
        <v>171516101077</v>
      </c>
      <c r="C73" s="65">
        <v>22</v>
      </c>
      <c r="E73" s="65">
        <v>52</v>
      </c>
    </row>
    <row r="74" spans="1:23">
      <c r="A74" s="15">
        <v>64</v>
      </c>
      <c r="B74" s="70">
        <f>[4]Sheet1!E2294</f>
        <v>171516101078</v>
      </c>
      <c r="C74" s="65">
        <v>13</v>
      </c>
      <c r="E74" s="65">
        <v>37</v>
      </c>
    </row>
    <row r="75" spans="1:23">
      <c r="A75" s="15">
        <v>65</v>
      </c>
      <c r="B75" s="70">
        <f>[4]Sheet1!E2295</f>
        <v>171516101079</v>
      </c>
      <c r="C75" s="65">
        <v>12</v>
      </c>
      <c r="E75" s="65">
        <v>47</v>
      </c>
    </row>
    <row r="76" spans="1:23">
      <c r="A76" s="15">
        <v>66</v>
      </c>
      <c r="B76" s="70">
        <f>[4]Sheet1!E2296</f>
        <v>171516101080</v>
      </c>
      <c r="C76" s="65">
        <v>14</v>
      </c>
      <c r="E76" s="65">
        <v>38</v>
      </c>
    </row>
    <row r="77" spans="1:23">
      <c r="E77" s="71">
        <v>39</v>
      </c>
    </row>
  </sheetData>
  <mergeCells count="7">
    <mergeCell ref="O3:W7"/>
    <mergeCell ref="A4:E4"/>
    <mergeCell ref="I21:J21"/>
    <mergeCell ref="A1:E1"/>
    <mergeCell ref="G1:M1"/>
    <mergeCell ref="A2:E2"/>
    <mergeCell ref="A3:E3"/>
  </mergeCells>
  <conditionalFormatting sqref="C11:C76">
    <cfRule type="cellIs" dxfId="63" priority="1" operator="equal">
      <formula>0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7"/>
  <sheetViews>
    <sheetView topLeftCell="D4" workbookViewId="0">
      <selection activeCell="H17" sqref="H17:V17"/>
    </sheetView>
  </sheetViews>
  <sheetFormatPr defaultRowHeight="14.5"/>
  <sheetData>
    <row r="1" spans="1:23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89" t="s">
        <v>1</v>
      </c>
      <c r="B2" s="89"/>
      <c r="C2" s="89"/>
      <c r="D2" s="89"/>
      <c r="E2" s="89"/>
      <c r="F2" s="3"/>
      <c r="G2" s="4" t="s">
        <v>2</v>
      </c>
      <c r="H2" s="5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2.5">
      <c r="A3" s="89" t="s">
        <v>191</v>
      </c>
      <c r="B3" s="89"/>
      <c r="C3" s="89"/>
      <c r="D3" s="89"/>
      <c r="E3" s="89"/>
      <c r="F3" s="3"/>
      <c r="G3" s="4" t="s">
        <v>4</v>
      </c>
      <c r="H3" s="5"/>
      <c r="I3" s="7" t="s">
        <v>5</v>
      </c>
      <c r="J3" s="2"/>
      <c r="K3" s="8" t="s">
        <v>6</v>
      </c>
      <c r="L3" s="8" t="s">
        <v>7</v>
      </c>
      <c r="M3" s="2"/>
      <c r="N3" s="8" t="s">
        <v>8</v>
      </c>
      <c r="O3" s="88" t="s">
        <v>9</v>
      </c>
      <c r="P3" s="88"/>
      <c r="Q3" s="88"/>
      <c r="R3" s="88"/>
      <c r="S3" s="88"/>
      <c r="T3" s="88"/>
      <c r="U3" s="88"/>
      <c r="V3" s="88"/>
      <c r="W3" s="88"/>
    </row>
    <row r="4" spans="1:23" ht="21">
      <c r="A4" s="89" t="s">
        <v>192</v>
      </c>
      <c r="B4" s="89"/>
      <c r="C4" s="89"/>
      <c r="D4" s="89"/>
      <c r="E4" s="89"/>
      <c r="F4" s="3"/>
      <c r="G4" s="4" t="s">
        <v>11</v>
      </c>
      <c r="H4" s="5"/>
      <c r="I4" s="6"/>
      <c r="J4" s="2"/>
      <c r="K4" s="9" t="s">
        <v>12</v>
      </c>
      <c r="L4" s="9">
        <v>3</v>
      </c>
      <c r="M4" s="2"/>
      <c r="N4" s="10">
        <v>3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21">
      <c r="A5" s="11" t="s">
        <v>13</v>
      </c>
      <c r="B5" s="11"/>
      <c r="C5" s="11"/>
      <c r="D5" s="11"/>
      <c r="E5" s="11"/>
      <c r="F5" s="3"/>
      <c r="G5" s="4" t="s">
        <v>14</v>
      </c>
      <c r="H5" s="41">
        <f>(63/66)*100</f>
        <v>95.454545454545453</v>
      </c>
      <c r="I5" s="6"/>
      <c r="J5" s="2"/>
      <c r="K5" s="13" t="s">
        <v>15</v>
      </c>
      <c r="L5" s="13">
        <v>2</v>
      </c>
      <c r="M5" s="2"/>
      <c r="N5" s="14">
        <v>2</v>
      </c>
      <c r="O5" s="88"/>
      <c r="P5" s="88"/>
      <c r="Q5" s="88"/>
      <c r="R5" s="88"/>
      <c r="S5" s="88"/>
      <c r="T5" s="88"/>
      <c r="U5" s="88"/>
      <c r="V5" s="88"/>
      <c r="W5" s="88"/>
    </row>
    <row r="6" spans="1:23" ht="21">
      <c r="A6" s="15"/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42">
        <f>(51/66)*100</f>
        <v>77.272727272727266</v>
      </c>
      <c r="I6" s="6"/>
      <c r="J6" s="2"/>
      <c r="K6" s="19" t="s">
        <v>20</v>
      </c>
      <c r="L6" s="19">
        <v>1</v>
      </c>
      <c r="M6" s="2"/>
      <c r="N6" s="20">
        <v>1</v>
      </c>
      <c r="O6" s="88"/>
      <c r="P6" s="88"/>
      <c r="Q6" s="88"/>
      <c r="R6" s="88"/>
      <c r="S6" s="88"/>
      <c r="T6" s="88"/>
      <c r="U6" s="88"/>
      <c r="V6" s="88"/>
      <c r="W6" s="88"/>
    </row>
    <row r="7" spans="1:23" ht="58">
      <c r="A7" s="15"/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86.36363636363636</v>
      </c>
      <c r="I7" s="26">
        <v>0.6</v>
      </c>
      <c r="J7" s="2"/>
      <c r="K7" s="27" t="s">
        <v>24</v>
      </c>
      <c r="L7" s="27">
        <v>0</v>
      </c>
      <c r="M7" s="2"/>
      <c r="N7" s="28"/>
      <c r="O7" s="88"/>
      <c r="P7" s="88"/>
      <c r="Q7" s="88"/>
      <c r="R7" s="88"/>
      <c r="S7" s="88"/>
      <c r="T7" s="88"/>
      <c r="U7" s="88"/>
      <c r="V7" s="88"/>
      <c r="W7" s="88"/>
    </row>
    <row r="8" spans="1:23">
      <c r="A8" s="15"/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57</v>
      </c>
      <c r="I8" s="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>
      <c r="A9" s="15"/>
      <c r="B9" s="21" t="s">
        <v>30</v>
      </c>
      <c r="C9" s="23" t="s">
        <v>140</v>
      </c>
      <c r="D9" s="23"/>
      <c r="E9" s="23" t="s">
        <v>140</v>
      </c>
      <c r="F9" s="29"/>
      <c r="G9" s="15"/>
      <c r="H9" s="30"/>
      <c r="I9" s="3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5">
      <c r="A10" s="15"/>
      <c r="B10" s="21" t="s">
        <v>32</v>
      </c>
      <c r="C10" s="23">
        <v>25</v>
      </c>
      <c r="D10" s="31">
        <f>(0.55*25)</f>
        <v>13.750000000000002</v>
      </c>
      <c r="E10" s="32">
        <v>75</v>
      </c>
      <c r="F10" s="33">
        <f>0.55*75</f>
        <v>41.25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  <c r="U10" s="36" t="s">
        <v>46</v>
      </c>
      <c r="V10" s="36" t="s">
        <v>47</v>
      </c>
      <c r="W10" s="2"/>
    </row>
    <row r="11" spans="1:23" ht="15.5">
      <c r="A11" s="15">
        <v>1</v>
      </c>
      <c r="B11" s="70">
        <f>[4]Sheet1!E2231</f>
        <v>171516100002</v>
      </c>
      <c r="C11" s="65">
        <v>16</v>
      </c>
      <c r="D11" s="38">
        <f>COUNTIF(C11:C82,"&gt;="&amp;D10)</f>
        <v>63</v>
      </c>
      <c r="E11" s="65">
        <v>46</v>
      </c>
      <c r="F11" s="39">
        <f>COUNTIF(E11:E82,"&gt;="&amp;F10)</f>
        <v>51</v>
      </c>
      <c r="G11" s="40" t="s">
        <v>48</v>
      </c>
      <c r="H11" s="4">
        <v>2</v>
      </c>
      <c r="I11" s="2"/>
      <c r="J11" s="6"/>
      <c r="K11" s="4">
        <v>2</v>
      </c>
      <c r="L11" s="6"/>
      <c r="M11" s="4"/>
      <c r="N11" s="6"/>
      <c r="O11" s="6"/>
      <c r="P11" s="6"/>
      <c r="Q11" s="6"/>
      <c r="R11" s="4">
        <v>3</v>
      </c>
      <c r="S11" s="6"/>
      <c r="T11" s="6"/>
      <c r="U11" s="6">
        <v>1</v>
      </c>
      <c r="V11" s="6">
        <v>2</v>
      </c>
      <c r="W11" s="2"/>
    </row>
    <row r="12" spans="1:23" ht="15.5">
      <c r="A12" s="15">
        <v>2</v>
      </c>
      <c r="B12" s="70">
        <f>[4]Sheet1!E2232</f>
        <v>171516100003</v>
      </c>
      <c r="C12" s="65">
        <v>24</v>
      </c>
      <c r="D12" s="41">
        <f>(63/66)*100</f>
        <v>95.454545454545453</v>
      </c>
      <c r="E12" s="65">
        <v>66</v>
      </c>
      <c r="F12" s="42">
        <f>(51/66)*100</f>
        <v>77.272727272727266</v>
      </c>
      <c r="G12" s="40" t="s">
        <v>49</v>
      </c>
      <c r="H12" s="43">
        <v>3</v>
      </c>
      <c r="I12" s="2"/>
      <c r="J12" s="6"/>
      <c r="K12" s="43">
        <v>2</v>
      </c>
      <c r="L12" s="6"/>
      <c r="M12" s="4"/>
      <c r="N12" s="6"/>
      <c r="O12" s="6"/>
      <c r="P12" s="6"/>
      <c r="Q12" s="6"/>
      <c r="R12" s="43">
        <v>1</v>
      </c>
      <c r="S12" s="6"/>
      <c r="T12" s="6"/>
      <c r="U12" s="6">
        <v>1</v>
      </c>
      <c r="V12" s="6">
        <v>1</v>
      </c>
      <c r="W12" s="2"/>
    </row>
    <row r="13" spans="1:23" ht="15.5">
      <c r="A13" s="15">
        <v>3</v>
      </c>
      <c r="B13" s="70">
        <f>[4]Sheet1!E2233</f>
        <v>171516100005</v>
      </c>
      <c r="C13" s="65">
        <v>21</v>
      </c>
      <c r="D13" s="38"/>
      <c r="E13" s="65">
        <v>56</v>
      </c>
      <c r="F13" s="44"/>
      <c r="G13" s="40" t="s">
        <v>50</v>
      </c>
      <c r="H13" s="43">
        <v>1</v>
      </c>
      <c r="I13" s="2"/>
      <c r="J13" s="6"/>
      <c r="K13" s="43">
        <v>1</v>
      </c>
      <c r="L13" s="6"/>
      <c r="M13" s="4"/>
      <c r="N13" s="6"/>
      <c r="O13" s="6"/>
      <c r="P13" s="6"/>
      <c r="Q13" s="6"/>
      <c r="R13" s="43">
        <v>2</v>
      </c>
      <c r="S13" s="6"/>
      <c r="T13" s="6"/>
      <c r="U13" s="6">
        <v>2</v>
      </c>
      <c r="V13" s="6">
        <v>1</v>
      </c>
      <c r="W13" s="2"/>
    </row>
    <row r="14" spans="1:23" ht="15.5">
      <c r="A14" s="15">
        <v>4</v>
      </c>
      <c r="B14" s="70">
        <f>[4]Sheet1!E2234</f>
        <v>171516100006</v>
      </c>
      <c r="C14" s="65">
        <v>22</v>
      </c>
      <c r="D14" s="38"/>
      <c r="E14" s="65">
        <v>43</v>
      </c>
      <c r="F14" s="44"/>
      <c r="G14" s="40" t="s">
        <v>51</v>
      </c>
      <c r="H14" s="43">
        <v>3</v>
      </c>
      <c r="I14" s="2"/>
      <c r="J14" s="6"/>
      <c r="K14" s="43">
        <v>2</v>
      </c>
      <c r="L14" s="6"/>
      <c r="M14" s="4"/>
      <c r="N14" s="6"/>
      <c r="O14" s="6"/>
      <c r="P14" s="6"/>
      <c r="Q14" s="6"/>
      <c r="R14" s="43">
        <v>2</v>
      </c>
      <c r="S14" s="6"/>
      <c r="T14" s="6"/>
      <c r="U14" s="6">
        <v>1</v>
      </c>
      <c r="V14" s="6">
        <v>1</v>
      </c>
      <c r="W14" s="2"/>
    </row>
    <row r="15" spans="1:23" ht="15.5">
      <c r="A15" s="15">
        <v>5</v>
      </c>
      <c r="B15" s="70">
        <f>[4]Sheet1!E2235</f>
        <v>171516100007</v>
      </c>
      <c r="C15" s="65">
        <v>22</v>
      </c>
      <c r="D15" s="38"/>
      <c r="E15" s="65">
        <v>58</v>
      </c>
      <c r="F15" s="44"/>
      <c r="G15" s="40" t="s">
        <v>52</v>
      </c>
      <c r="H15" s="43">
        <v>2</v>
      </c>
      <c r="I15" s="2"/>
      <c r="J15" s="6"/>
      <c r="K15" s="43">
        <v>2</v>
      </c>
      <c r="L15" s="6"/>
      <c r="M15" s="4"/>
      <c r="N15" s="6"/>
      <c r="O15" s="6"/>
      <c r="P15" s="6"/>
      <c r="Q15" s="6"/>
      <c r="R15" s="43">
        <v>1</v>
      </c>
      <c r="S15" s="6"/>
      <c r="T15" s="6"/>
      <c r="U15" s="6">
        <v>1</v>
      </c>
      <c r="V15" s="6">
        <v>1</v>
      </c>
      <c r="W15" s="2"/>
    </row>
    <row r="16" spans="1:23" ht="15.5">
      <c r="A16" s="15">
        <v>6</v>
      </c>
      <c r="B16" s="70">
        <f>[4]Sheet1!E2236</f>
        <v>171516100008</v>
      </c>
      <c r="C16" s="65">
        <v>18</v>
      </c>
      <c r="D16" s="38"/>
      <c r="E16" s="65">
        <v>54</v>
      </c>
      <c r="F16" s="44"/>
      <c r="G16" s="45" t="s">
        <v>53</v>
      </c>
      <c r="H16" s="79">
        <f>AVERAGE(H11:H15)</f>
        <v>2.2000000000000002</v>
      </c>
      <c r="I16" s="79"/>
      <c r="J16" s="79"/>
      <c r="K16" s="79">
        <f t="shared" ref="K16:V16" si="0">AVERAGE(K11:K15)</f>
        <v>1.8</v>
      </c>
      <c r="L16" s="79"/>
      <c r="M16" s="79"/>
      <c r="N16" s="79"/>
      <c r="O16" s="79"/>
      <c r="P16" s="79"/>
      <c r="Q16" s="79"/>
      <c r="R16" s="79">
        <f t="shared" si="0"/>
        <v>1.8</v>
      </c>
      <c r="S16" s="79"/>
      <c r="T16" s="79"/>
      <c r="U16" s="79">
        <f t="shared" si="0"/>
        <v>1.2</v>
      </c>
      <c r="V16" s="79">
        <f t="shared" si="0"/>
        <v>1.2</v>
      </c>
      <c r="W16" s="2"/>
    </row>
    <row r="17" spans="1:23" ht="15.5">
      <c r="A17" s="15">
        <v>7</v>
      </c>
      <c r="B17" s="70">
        <f>[4]Sheet1!E2237</f>
        <v>171516100009</v>
      </c>
      <c r="C17" s="65">
        <v>21</v>
      </c>
      <c r="D17" s="38"/>
      <c r="E17" s="65">
        <v>46</v>
      </c>
      <c r="F17" s="38"/>
      <c r="G17" s="47" t="s">
        <v>54</v>
      </c>
      <c r="H17" s="48">
        <f>(86.36*H16)/100</f>
        <v>1.8999200000000003</v>
      </c>
      <c r="I17" s="48"/>
      <c r="J17" s="48"/>
      <c r="K17" s="48">
        <f t="shared" ref="K17:V17" si="1">(86.36*K16)/100</f>
        <v>1.5544800000000001</v>
      </c>
      <c r="L17" s="48"/>
      <c r="M17" s="48"/>
      <c r="N17" s="48"/>
      <c r="O17" s="48"/>
      <c r="P17" s="48"/>
      <c r="Q17" s="48"/>
      <c r="R17" s="48">
        <f t="shared" si="1"/>
        <v>1.5544800000000001</v>
      </c>
      <c r="S17" s="48"/>
      <c r="T17" s="48"/>
      <c r="U17" s="48">
        <f t="shared" si="1"/>
        <v>1.0363199999999999</v>
      </c>
      <c r="V17" s="48">
        <f t="shared" si="1"/>
        <v>1.0363199999999999</v>
      </c>
      <c r="W17" s="2"/>
    </row>
    <row r="18" spans="1:23">
      <c r="A18" s="15">
        <v>8</v>
      </c>
      <c r="B18" s="70">
        <f>[4]Sheet1!E2238</f>
        <v>171516100010</v>
      </c>
      <c r="C18" s="65">
        <v>13</v>
      </c>
      <c r="D18" s="38"/>
      <c r="E18" s="65">
        <v>37</v>
      </c>
      <c r="F18" s="49"/>
      <c r="G18" s="15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>
      <c r="A19" s="15">
        <v>9</v>
      </c>
      <c r="B19" s="70">
        <f>[4]Sheet1!E2239</f>
        <v>171516100011</v>
      </c>
      <c r="C19" s="65">
        <v>17</v>
      </c>
      <c r="D19" s="38"/>
      <c r="E19" s="65">
        <v>58</v>
      </c>
      <c r="F19" s="49"/>
      <c r="G19" s="15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>
      <c r="A20" s="15">
        <v>10</v>
      </c>
      <c r="B20" s="70">
        <f>[4]Sheet1!E2240</f>
        <v>171516100012</v>
      </c>
      <c r="C20" s="65">
        <v>19</v>
      </c>
      <c r="D20" s="38"/>
      <c r="E20" s="65">
        <v>58</v>
      </c>
      <c r="F20" s="49"/>
      <c r="G20" s="15"/>
      <c r="H20" s="2"/>
      <c r="I20" s="2"/>
      <c r="J20" s="30"/>
      <c r="K20" s="3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>
      <c r="A21" s="15">
        <v>11</v>
      </c>
      <c r="B21" s="70">
        <f>[4]Sheet1!E2241</f>
        <v>171516100013</v>
      </c>
      <c r="C21" s="65">
        <v>23</v>
      </c>
      <c r="D21" s="38"/>
      <c r="E21" s="65">
        <v>47</v>
      </c>
      <c r="F21" s="49"/>
      <c r="G21" s="15"/>
      <c r="H21" s="51"/>
      <c r="I21" s="90"/>
      <c r="J21" s="90"/>
      <c r="K21" s="2"/>
      <c r="L21" s="2"/>
      <c r="M21" s="30"/>
      <c r="N21" s="30"/>
      <c r="O21" s="30"/>
      <c r="P21" s="30"/>
      <c r="Q21" s="30"/>
      <c r="R21" s="2"/>
      <c r="S21" s="2"/>
      <c r="T21" s="2"/>
      <c r="U21" s="2"/>
      <c r="V21" s="2"/>
      <c r="W21" s="2"/>
    </row>
    <row r="22" spans="1:23">
      <c r="A22" s="15">
        <v>12</v>
      </c>
      <c r="B22" s="70">
        <f>[4]Sheet1!E2242</f>
        <v>171516100014</v>
      </c>
      <c r="C22" s="65">
        <v>20</v>
      </c>
      <c r="D22" s="38"/>
      <c r="E22" s="65">
        <v>50</v>
      </c>
      <c r="F22" s="49"/>
      <c r="G22" s="15"/>
      <c r="H22" s="52"/>
      <c r="I22" s="53"/>
      <c r="J22" s="53"/>
      <c r="K22" s="2"/>
      <c r="L22" s="2"/>
      <c r="M22" s="30"/>
      <c r="N22" s="30"/>
      <c r="O22" s="30"/>
      <c r="P22" s="30"/>
      <c r="Q22" s="30"/>
      <c r="R22" s="2"/>
      <c r="S22" s="2"/>
      <c r="T22" s="2"/>
      <c r="U22" s="2"/>
      <c r="V22" s="2"/>
      <c r="W22" s="2"/>
    </row>
    <row r="23" spans="1:23">
      <c r="A23" s="15">
        <v>13</v>
      </c>
      <c r="B23" s="70">
        <f>[4]Sheet1!E2243</f>
        <v>171516100017</v>
      </c>
      <c r="C23" s="65">
        <v>23</v>
      </c>
      <c r="D23" s="38"/>
      <c r="E23" s="65">
        <v>61</v>
      </c>
      <c r="F23" s="49"/>
      <c r="G23" s="15"/>
      <c r="H23" s="15"/>
      <c r="I23" s="2"/>
      <c r="J23" s="2"/>
      <c r="K23" s="2"/>
      <c r="L23" s="2"/>
      <c r="M23" s="2"/>
      <c r="N23" s="30"/>
      <c r="O23" s="30"/>
      <c r="P23" s="30"/>
      <c r="Q23" s="30"/>
      <c r="R23" s="30"/>
      <c r="S23" s="2"/>
      <c r="T23" s="2"/>
      <c r="U23" s="2"/>
      <c r="V23" s="2"/>
      <c r="W23" s="2"/>
    </row>
    <row r="24" spans="1:23">
      <c r="A24" s="15">
        <v>14</v>
      </c>
      <c r="B24" s="70">
        <f>[4]Sheet1!E2244</f>
        <v>171516100018</v>
      </c>
      <c r="C24" s="65">
        <v>13</v>
      </c>
      <c r="D24" s="38"/>
      <c r="E24" s="65">
        <v>0</v>
      </c>
      <c r="F24" s="49"/>
      <c r="G24" s="15"/>
      <c r="H24" s="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2"/>
    </row>
    <row r="25" spans="1:23" ht="15.5">
      <c r="A25" s="15">
        <v>15</v>
      </c>
      <c r="B25" s="70">
        <f>[4]Sheet1!E2245</f>
        <v>171516100019</v>
      </c>
      <c r="C25" s="65">
        <v>21</v>
      </c>
      <c r="D25" s="54"/>
      <c r="E25" s="65">
        <v>56</v>
      </c>
      <c r="F25" s="55"/>
      <c r="G25" s="56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2"/>
    </row>
    <row r="26" spans="1:23" ht="15.5">
      <c r="A26" s="15">
        <v>16</v>
      </c>
      <c r="B26" s="70">
        <f>[4]Sheet1!E2246</f>
        <v>171516100021</v>
      </c>
      <c r="C26" s="65">
        <v>23</v>
      </c>
      <c r="D26" s="38"/>
      <c r="E26" s="65">
        <v>58</v>
      </c>
      <c r="F26" s="49"/>
      <c r="G26" s="56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2"/>
    </row>
    <row r="27" spans="1:23" ht="15.5">
      <c r="A27" s="15">
        <v>17</v>
      </c>
      <c r="B27" s="70">
        <f>[4]Sheet1!E2247</f>
        <v>171516100022</v>
      </c>
      <c r="C27" s="65">
        <v>22</v>
      </c>
      <c r="D27" s="38"/>
      <c r="E27" s="65">
        <v>69</v>
      </c>
      <c r="F27" s="49"/>
      <c r="G27" s="56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2"/>
    </row>
    <row r="28" spans="1:23" ht="15.5">
      <c r="A28" s="15">
        <v>18</v>
      </c>
      <c r="B28" s="70">
        <f>[4]Sheet1!E2248</f>
        <v>171516100023</v>
      </c>
      <c r="C28" s="65">
        <v>22</v>
      </c>
      <c r="D28" s="38"/>
      <c r="E28" s="65">
        <v>48</v>
      </c>
      <c r="F28" s="49"/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2"/>
    </row>
    <row r="29" spans="1:23" ht="15.5">
      <c r="A29" s="15">
        <v>19</v>
      </c>
      <c r="B29" s="70">
        <f>[4]Sheet1!E2249</f>
        <v>171516100024</v>
      </c>
      <c r="C29" s="65">
        <v>23</v>
      </c>
      <c r="D29" s="38"/>
      <c r="E29" s="65">
        <v>59</v>
      </c>
      <c r="F29" s="49"/>
      <c r="G29" s="56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2"/>
    </row>
    <row r="30" spans="1:23" ht="15.5">
      <c r="A30" s="15">
        <v>20</v>
      </c>
      <c r="B30" s="70">
        <f>[4]Sheet1!E2250</f>
        <v>171516100026</v>
      </c>
      <c r="C30" s="65">
        <v>25</v>
      </c>
      <c r="D30" s="38"/>
      <c r="E30" s="65">
        <v>63</v>
      </c>
      <c r="F30" s="49"/>
      <c r="G30" s="56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2"/>
    </row>
    <row r="31" spans="1:23" ht="15.5">
      <c r="A31" s="15">
        <v>21</v>
      </c>
      <c r="B31" s="70">
        <f>[4]Sheet1!E2251</f>
        <v>171516100030</v>
      </c>
      <c r="C31" s="65">
        <v>23</v>
      </c>
      <c r="D31" s="38"/>
      <c r="E31" s="65">
        <v>58</v>
      </c>
      <c r="F31" s="49"/>
      <c r="G31" s="56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2"/>
    </row>
    <row r="32" spans="1:23" ht="15.5">
      <c r="A32" s="15">
        <v>22</v>
      </c>
      <c r="B32" s="70">
        <f>[4]Sheet1!E2252</f>
        <v>171516100031</v>
      </c>
      <c r="C32" s="65">
        <v>14</v>
      </c>
      <c r="D32" s="38"/>
      <c r="E32" s="65">
        <v>25</v>
      </c>
      <c r="F32" s="49"/>
      <c r="G32" s="56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2"/>
    </row>
    <row r="33" spans="1:23" ht="15.5">
      <c r="A33" s="15">
        <v>23</v>
      </c>
      <c r="B33" s="70">
        <f>[4]Sheet1!E2253</f>
        <v>171516100032</v>
      </c>
      <c r="C33" s="65">
        <v>20</v>
      </c>
      <c r="D33" s="38"/>
      <c r="E33" s="65">
        <v>66</v>
      </c>
      <c r="F33" s="49"/>
      <c r="G33" s="5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2"/>
    </row>
    <row r="34" spans="1:23" ht="15.5">
      <c r="A34" s="15">
        <v>24</v>
      </c>
      <c r="B34" s="70">
        <f>[4]Sheet1!E2254</f>
        <v>171516100033</v>
      </c>
      <c r="C34" s="65">
        <v>21</v>
      </c>
      <c r="D34" s="38"/>
      <c r="E34" s="65">
        <v>61</v>
      </c>
      <c r="F34" s="49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>
      <c r="A35" s="15">
        <v>25</v>
      </c>
      <c r="B35" s="70">
        <f>[4]Sheet1!E2255</f>
        <v>171516100034</v>
      </c>
      <c r="C35" s="65">
        <v>24</v>
      </c>
      <c r="D35" s="38"/>
      <c r="E35" s="65">
        <v>57</v>
      </c>
      <c r="F35" s="49"/>
      <c r="G35" s="50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2"/>
    </row>
    <row r="36" spans="1:23">
      <c r="A36" s="15">
        <v>26</v>
      </c>
      <c r="B36" s="70">
        <f>[4]Sheet1!E2256</f>
        <v>171516100035</v>
      </c>
      <c r="C36" s="65">
        <v>14</v>
      </c>
      <c r="D36" s="38"/>
      <c r="E36" s="65">
        <v>39</v>
      </c>
      <c r="F36" s="49"/>
      <c r="G36" s="15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>
      <c r="A37" s="15">
        <v>27</v>
      </c>
      <c r="B37" s="70">
        <f>[4]Sheet1!E2257</f>
        <v>171516100037</v>
      </c>
      <c r="C37" s="65">
        <v>24</v>
      </c>
      <c r="D37" s="38"/>
      <c r="E37" s="65">
        <v>56</v>
      </c>
      <c r="F37" s="49"/>
      <c r="G37" s="15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5">
      <c r="A38" s="15">
        <v>28</v>
      </c>
      <c r="B38" s="70">
        <f>[4]Sheet1!E2258</f>
        <v>171516100038</v>
      </c>
      <c r="C38" s="65">
        <v>23</v>
      </c>
      <c r="D38" s="38"/>
      <c r="E38" s="65">
        <v>57</v>
      </c>
      <c r="F38" s="49"/>
      <c r="G38" s="5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2"/>
    </row>
    <row r="39" spans="1:23" ht="15.5">
      <c r="A39" s="15">
        <v>29</v>
      </c>
      <c r="B39" s="70">
        <f>[4]Sheet1!E2259</f>
        <v>171516100039</v>
      </c>
      <c r="C39" s="65">
        <v>22</v>
      </c>
      <c r="D39" s="38"/>
      <c r="E39" s="65">
        <v>48</v>
      </c>
      <c r="F39" s="49"/>
      <c r="G39" s="56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2"/>
    </row>
    <row r="40" spans="1:23" ht="15.5">
      <c r="A40" s="15">
        <v>30</v>
      </c>
      <c r="B40" s="70">
        <f>[4]Sheet1!E2260</f>
        <v>171516100040</v>
      </c>
      <c r="C40" s="65">
        <v>22</v>
      </c>
      <c r="D40" s="38"/>
      <c r="E40" s="65">
        <v>60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2"/>
    </row>
    <row r="41" spans="1:23" ht="15.5">
      <c r="A41" s="15">
        <v>31</v>
      </c>
      <c r="B41" s="70">
        <f>[4]Sheet1!E2261</f>
        <v>171516100041</v>
      </c>
      <c r="C41" s="65">
        <v>24</v>
      </c>
      <c r="D41" s="38"/>
      <c r="E41" s="65">
        <v>60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2"/>
    </row>
    <row r="42" spans="1:23" ht="15.5">
      <c r="A42" s="15">
        <v>32</v>
      </c>
      <c r="B42" s="70">
        <f>[4]Sheet1!E2262</f>
        <v>171516100042</v>
      </c>
      <c r="C42" s="65">
        <v>18</v>
      </c>
      <c r="D42" s="38"/>
      <c r="E42" s="65">
        <v>50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2"/>
    </row>
    <row r="43" spans="1:23" ht="15.5">
      <c r="A43" s="15">
        <v>33</v>
      </c>
      <c r="B43" s="70">
        <f>[4]Sheet1!E2263</f>
        <v>171516100043</v>
      </c>
      <c r="C43" s="65">
        <v>19</v>
      </c>
      <c r="D43" s="38"/>
      <c r="E43" s="65">
        <v>55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2"/>
    </row>
    <row r="44" spans="1:23" ht="15.5">
      <c r="A44" s="15">
        <v>34</v>
      </c>
      <c r="B44" s="70">
        <f>[4]Sheet1!E2264</f>
        <v>171516100044</v>
      </c>
      <c r="C44" s="65">
        <v>22</v>
      </c>
      <c r="D44" s="38"/>
      <c r="E44" s="65">
        <v>50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2"/>
    </row>
    <row r="45" spans="1:23" ht="15.5">
      <c r="A45" s="15">
        <v>35</v>
      </c>
      <c r="B45" s="70">
        <f>[4]Sheet1!E2265</f>
        <v>171516100045</v>
      </c>
      <c r="C45" s="65">
        <v>20</v>
      </c>
      <c r="D45" s="38"/>
      <c r="E45" s="65">
        <v>41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2"/>
    </row>
    <row r="46" spans="1:23" ht="15.5">
      <c r="A46" s="15">
        <v>36</v>
      </c>
      <c r="B46" s="70">
        <f>[4]Sheet1!E2266</f>
        <v>171516100048</v>
      </c>
      <c r="C46" s="65">
        <v>23</v>
      </c>
      <c r="D46" s="38"/>
      <c r="E46" s="65">
        <v>49</v>
      </c>
      <c r="F46" s="49"/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2"/>
    </row>
    <row r="47" spans="1:23" ht="15.5">
      <c r="A47" s="15">
        <v>37</v>
      </c>
      <c r="B47" s="70">
        <f>[4]Sheet1!E2267</f>
        <v>171516100049</v>
      </c>
      <c r="C47" s="65">
        <v>22</v>
      </c>
      <c r="D47" s="38"/>
      <c r="E47" s="65">
        <v>4</v>
      </c>
      <c r="F47" s="49"/>
      <c r="G47" s="5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2"/>
    </row>
    <row r="48" spans="1:23" ht="15.5">
      <c r="A48" s="15">
        <v>38</v>
      </c>
      <c r="B48" s="70">
        <f>[4]Sheet1!E2268</f>
        <v>171516100050</v>
      </c>
      <c r="C48" s="65">
        <v>22</v>
      </c>
      <c r="D48" s="38"/>
      <c r="E48" s="65">
        <v>62</v>
      </c>
      <c r="F48" s="49"/>
      <c r="G48" s="5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2"/>
    </row>
    <row r="49" spans="1:23">
      <c r="A49" s="15">
        <v>39</v>
      </c>
      <c r="B49" s="70">
        <f>[4]Sheet1!E2269</f>
        <v>171516100051</v>
      </c>
      <c r="C49" s="65">
        <v>21</v>
      </c>
      <c r="D49" s="38"/>
      <c r="E49" s="65">
        <v>44</v>
      </c>
      <c r="F49" s="49"/>
      <c r="G49" s="50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2"/>
    </row>
    <row r="50" spans="1:23">
      <c r="A50" s="15">
        <v>40</v>
      </c>
      <c r="B50" s="70">
        <f>[4]Sheet1!E2270</f>
        <v>171516100052</v>
      </c>
      <c r="C50" s="65">
        <v>17</v>
      </c>
      <c r="D50" s="38"/>
      <c r="E50" s="65">
        <v>20</v>
      </c>
      <c r="F50" s="49"/>
      <c r="G50" s="15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>
      <c r="A51" s="15">
        <v>41</v>
      </c>
      <c r="B51" s="70">
        <f>[4]Sheet1!E2271</f>
        <v>171516100053</v>
      </c>
      <c r="C51" s="65">
        <v>19</v>
      </c>
      <c r="D51" s="38"/>
      <c r="E51" s="65">
        <v>45</v>
      </c>
      <c r="F51" s="49"/>
      <c r="G51" s="15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5">
      <c r="A52" s="15">
        <v>42</v>
      </c>
      <c r="B52" s="70">
        <f>[4]Sheet1!E2272</f>
        <v>171516100054</v>
      </c>
      <c r="C52" s="65">
        <v>12</v>
      </c>
      <c r="D52" s="54"/>
      <c r="E52" s="65">
        <v>33</v>
      </c>
      <c r="F52" s="55"/>
      <c r="G52" s="5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2"/>
    </row>
    <row r="53" spans="1:23" ht="15.5">
      <c r="A53" s="15">
        <v>43</v>
      </c>
      <c r="B53" s="70">
        <f>[4]Sheet1!E2273</f>
        <v>171516100055</v>
      </c>
      <c r="C53" s="65">
        <v>20</v>
      </c>
      <c r="D53" s="54"/>
      <c r="E53" s="65">
        <v>64</v>
      </c>
      <c r="F53" s="55"/>
      <c r="G53" s="5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2"/>
    </row>
    <row r="54" spans="1:23" ht="15.5">
      <c r="A54" s="15">
        <v>44</v>
      </c>
      <c r="B54" s="70">
        <f>[4]Sheet1!E2274</f>
        <v>171516100056</v>
      </c>
      <c r="C54" s="65">
        <v>17</v>
      </c>
      <c r="D54" s="38"/>
      <c r="E54" s="65">
        <v>39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2"/>
    </row>
    <row r="55" spans="1:23" ht="15.5">
      <c r="A55" s="15">
        <v>45</v>
      </c>
      <c r="B55" s="70">
        <f>[4]Sheet1!E2275</f>
        <v>171516100057</v>
      </c>
      <c r="C55" s="65">
        <v>21</v>
      </c>
      <c r="D55" s="38"/>
      <c r="E55" s="65">
        <v>31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2"/>
    </row>
    <row r="56" spans="1:23" ht="15.5">
      <c r="A56" s="15">
        <v>46</v>
      </c>
      <c r="B56" s="70">
        <f>[4]Sheet1!E2276</f>
        <v>171516100058</v>
      </c>
      <c r="C56" s="65">
        <v>24</v>
      </c>
      <c r="D56" s="38"/>
      <c r="E56" s="65">
        <v>43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2"/>
    </row>
    <row r="57" spans="1:23" ht="15.5">
      <c r="A57" s="15">
        <v>47</v>
      </c>
      <c r="B57" s="70">
        <f>[4]Sheet1!E2277</f>
        <v>171516100059</v>
      </c>
      <c r="C57" s="65">
        <v>20</v>
      </c>
      <c r="D57" s="38"/>
      <c r="E57" s="65">
        <v>48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2"/>
    </row>
    <row r="58" spans="1:23" ht="15.5">
      <c r="A58" s="15">
        <v>48</v>
      </c>
      <c r="B58" s="70">
        <f>[4]Sheet1!E2278</f>
        <v>171516100060</v>
      </c>
      <c r="C58" s="65">
        <v>22</v>
      </c>
      <c r="D58" s="38"/>
      <c r="E58" s="65">
        <v>58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2"/>
    </row>
    <row r="59" spans="1:23" ht="15.5">
      <c r="A59" s="15">
        <v>49</v>
      </c>
      <c r="B59" s="70">
        <f>[4]Sheet1!E2279</f>
        <v>171516100061</v>
      </c>
      <c r="C59" s="65">
        <v>24</v>
      </c>
      <c r="D59" s="38"/>
      <c r="E59" s="65">
        <v>67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2"/>
    </row>
    <row r="60" spans="1:23" ht="15.5">
      <c r="A60" s="15">
        <v>50</v>
      </c>
      <c r="B60" s="70">
        <f>[4]Sheet1!E2280</f>
        <v>171516100062</v>
      </c>
      <c r="C60" s="65">
        <v>17</v>
      </c>
      <c r="D60" s="38"/>
      <c r="E60" s="65">
        <v>15</v>
      </c>
      <c r="F60" s="49"/>
      <c r="G60" s="5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2"/>
    </row>
    <row r="61" spans="1:23" ht="15.5">
      <c r="A61" s="15">
        <v>51</v>
      </c>
      <c r="B61" s="70">
        <f>[4]Sheet1!E2281</f>
        <v>171516100064</v>
      </c>
      <c r="C61" s="65">
        <v>20</v>
      </c>
      <c r="D61" s="38"/>
      <c r="E61" s="65">
        <v>24</v>
      </c>
      <c r="F61" s="49"/>
      <c r="G61" s="56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2"/>
    </row>
    <row r="62" spans="1:23" ht="15.5">
      <c r="A62" s="15">
        <v>52</v>
      </c>
      <c r="B62" s="70">
        <f>[4]Sheet1!E2282</f>
        <v>171516100066</v>
      </c>
      <c r="C62" s="65">
        <v>21</v>
      </c>
      <c r="D62" s="38"/>
      <c r="E62" s="65">
        <v>57</v>
      </c>
      <c r="F62" s="49"/>
      <c r="G62" s="5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2"/>
    </row>
    <row r="63" spans="1:23">
      <c r="A63" s="15">
        <v>53</v>
      </c>
      <c r="B63" s="70">
        <f>[4]Sheet1!E2283</f>
        <v>171516100067</v>
      </c>
      <c r="C63" s="65">
        <v>25</v>
      </c>
      <c r="D63" s="38"/>
      <c r="E63" s="65">
        <v>68</v>
      </c>
      <c r="F63" s="49"/>
      <c r="G63" s="15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>
      <c r="A64" s="15">
        <v>54</v>
      </c>
      <c r="B64" s="70">
        <f>[4]Sheet1!E2284</f>
        <v>171516100068</v>
      </c>
      <c r="C64" s="65">
        <v>21</v>
      </c>
      <c r="D64" s="38"/>
      <c r="E64" s="65">
        <v>31</v>
      </c>
      <c r="F64" s="49"/>
      <c r="G64" s="1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>
      <c r="A65" s="15">
        <v>55</v>
      </c>
      <c r="B65" s="70">
        <f>[4]Sheet1!E2285</f>
        <v>171516100069</v>
      </c>
      <c r="C65" s="65">
        <v>24</v>
      </c>
      <c r="D65" s="38"/>
      <c r="E65" s="65">
        <v>50</v>
      </c>
      <c r="F65" s="49"/>
      <c r="G65" s="1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>
      <c r="A66" s="15">
        <v>56</v>
      </c>
      <c r="B66" s="70">
        <f>[4]Sheet1!E2286</f>
        <v>171516100070</v>
      </c>
      <c r="C66" s="65">
        <v>23</v>
      </c>
      <c r="D66" s="38"/>
      <c r="E66" s="65">
        <v>63</v>
      </c>
      <c r="F66" s="49"/>
      <c r="G66" s="1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>
      <c r="A67" s="15">
        <v>57</v>
      </c>
      <c r="B67" s="70">
        <f>[4]Sheet1!E2287</f>
        <v>171516100071</v>
      </c>
      <c r="C67" s="65">
        <v>21</v>
      </c>
      <c r="D67" s="38"/>
      <c r="E67" s="65">
        <v>51</v>
      </c>
      <c r="F67" s="49"/>
      <c r="G67" s="1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>
      <c r="A68" s="15">
        <v>58</v>
      </c>
      <c r="B68" s="70">
        <f>[4]Sheet1!E2288</f>
        <v>171516100072</v>
      </c>
      <c r="C68" s="65">
        <v>20</v>
      </c>
      <c r="D68" s="38"/>
      <c r="E68" s="65">
        <v>45</v>
      </c>
      <c r="F68" s="49"/>
      <c r="G68" s="15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>
      <c r="A69" s="15">
        <v>59</v>
      </c>
      <c r="B69" s="70">
        <f>[4]Sheet1!E2289</f>
        <v>171516100073</v>
      </c>
      <c r="C69" s="65">
        <v>23</v>
      </c>
      <c r="D69" s="38"/>
      <c r="E69" s="65">
        <v>56</v>
      </c>
      <c r="F69" s="49"/>
      <c r="G69" s="15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>
      <c r="A70" s="15">
        <v>60</v>
      </c>
      <c r="B70" s="70">
        <f>[4]Sheet1!E2290</f>
        <v>171516100074</v>
      </c>
      <c r="C70" s="65">
        <v>24</v>
      </c>
      <c r="D70" s="38"/>
      <c r="E70" s="65">
        <v>64</v>
      </c>
      <c r="F70" s="49"/>
      <c r="G70" s="15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>
      <c r="A71" s="15">
        <v>61</v>
      </c>
      <c r="B71" s="70">
        <f>[4]Sheet1!E2291</f>
        <v>171516101075</v>
      </c>
      <c r="C71" s="65">
        <v>21</v>
      </c>
      <c r="E71" s="65">
        <v>55</v>
      </c>
    </row>
    <row r="72" spans="1:23">
      <c r="A72" s="15">
        <v>62</v>
      </c>
      <c r="B72" s="70">
        <f>[4]Sheet1!E2292</f>
        <v>171516101076</v>
      </c>
      <c r="C72" s="65">
        <v>19</v>
      </c>
      <c r="E72" s="65">
        <v>46</v>
      </c>
    </row>
    <row r="73" spans="1:23">
      <c r="A73" s="15">
        <v>63</v>
      </c>
      <c r="B73" s="70">
        <f>[4]Sheet1!E2293</f>
        <v>171516101077</v>
      </c>
      <c r="C73" s="65">
        <v>22</v>
      </c>
      <c r="E73" s="65">
        <v>62</v>
      </c>
    </row>
    <row r="74" spans="1:23">
      <c r="A74" s="15">
        <v>64</v>
      </c>
      <c r="B74" s="70">
        <f>[4]Sheet1!E2294</f>
        <v>171516101078</v>
      </c>
      <c r="C74" s="65">
        <v>16</v>
      </c>
      <c r="E74" s="65">
        <v>34</v>
      </c>
    </row>
    <row r="75" spans="1:23">
      <c r="A75" s="15">
        <v>65</v>
      </c>
      <c r="B75" s="70">
        <f>[4]Sheet1!E2295</f>
        <v>171516101079</v>
      </c>
      <c r="C75" s="65">
        <v>14</v>
      </c>
      <c r="E75" s="65">
        <v>43</v>
      </c>
    </row>
    <row r="76" spans="1:23">
      <c r="A76" s="15">
        <v>66</v>
      </c>
      <c r="B76" s="70">
        <f>[4]Sheet1!E2296</f>
        <v>171516101080</v>
      </c>
      <c r="C76" s="65">
        <v>18</v>
      </c>
      <c r="E76" s="65">
        <v>41</v>
      </c>
    </row>
    <row r="77" spans="1:23">
      <c r="E77" s="71">
        <v>39</v>
      </c>
    </row>
  </sheetData>
  <mergeCells count="7">
    <mergeCell ref="O3:W7"/>
    <mergeCell ref="A4:E4"/>
    <mergeCell ref="I21:J21"/>
    <mergeCell ref="A1:E1"/>
    <mergeCell ref="G1:M1"/>
    <mergeCell ref="A2:E2"/>
    <mergeCell ref="A3:E3"/>
  </mergeCells>
  <conditionalFormatting sqref="C11:C76">
    <cfRule type="cellIs" dxfId="62" priority="1" operator="equal">
      <formula>0</formula>
    </cfRule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7"/>
  <sheetViews>
    <sheetView topLeftCell="F4" workbookViewId="0">
      <selection activeCell="H17" sqref="H17:V17"/>
    </sheetView>
  </sheetViews>
  <sheetFormatPr defaultRowHeight="14.5"/>
  <sheetData>
    <row r="1" spans="1:23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89" t="s">
        <v>1</v>
      </c>
      <c r="B2" s="89"/>
      <c r="C2" s="89"/>
      <c r="D2" s="89"/>
      <c r="E2" s="89"/>
      <c r="F2" s="3"/>
      <c r="G2" s="4" t="s">
        <v>2</v>
      </c>
      <c r="H2" s="5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2.5">
      <c r="A3" s="89" t="s">
        <v>193</v>
      </c>
      <c r="B3" s="89"/>
      <c r="C3" s="89"/>
      <c r="D3" s="89"/>
      <c r="E3" s="89"/>
      <c r="F3" s="3"/>
      <c r="G3" s="4" t="s">
        <v>4</v>
      </c>
      <c r="H3" s="5"/>
      <c r="I3" s="7" t="s">
        <v>5</v>
      </c>
      <c r="J3" s="2"/>
      <c r="K3" s="8" t="s">
        <v>6</v>
      </c>
      <c r="L3" s="8" t="s">
        <v>7</v>
      </c>
      <c r="M3" s="2"/>
      <c r="N3" s="8" t="s">
        <v>8</v>
      </c>
      <c r="O3" s="88" t="s">
        <v>9</v>
      </c>
      <c r="P3" s="88"/>
      <c r="Q3" s="88"/>
      <c r="R3" s="88"/>
      <c r="S3" s="88"/>
      <c r="T3" s="88"/>
      <c r="U3" s="88"/>
      <c r="V3" s="88"/>
      <c r="W3" s="88"/>
    </row>
    <row r="4" spans="1:23" ht="21">
      <c r="A4" s="89" t="s">
        <v>194</v>
      </c>
      <c r="B4" s="89"/>
      <c r="C4" s="89"/>
      <c r="D4" s="89"/>
      <c r="E4" s="89"/>
      <c r="F4" s="3"/>
      <c r="G4" s="4" t="s">
        <v>11</v>
      </c>
      <c r="H4" s="5"/>
      <c r="I4" s="6"/>
      <c r="J4" s="2"/>
      <c r="K4" s="9" t="s">
        <v>12</v>
      </c>
      <c r="L4" s="9">
        <v>3</v>
      </c>
      <c r="M4" s="2"/>
      <c r="N4" s="10">
        <v>3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21">
      <c r="A5" s="11" t="s">
        <v>13</v>
      </c>
      <c r="B5" s="11"/>
      <c r="C5" s="11"/>
      <c r="D5" s="11"/>
      <c r="E5" s="11"/>
      <c r="F5" s="3"/>
      <c r="G5" s="4" t="s">
        <v>14</v>
      </c>
      <c r="H5" s="41">
        <f>(48/66)*100</f>
        <v>72.727272727272734</v>
      </c>
      <c r="I5" s="6"/>
      <c r="J5" s="2"/>
      <c r="K5" s="13" t="s">
        <v>15</v>
      </c>
      <c r="L5" s="13">
        <v>2</v>
      </c>
      <c r="M5" s="2"/>
      <c r="N5" s="14">
        <v>2</v>
      </c>
      <c r="O5" s="88"/>
      <c r="P5" s="88"/>
      <c r="Q5" s="88"/>
      <c r="R5" s="88"/>
      <c r="S5" s="88"/>
      <c r="T5" s="88"/>
      <c r="U5" s="88"/>
      <c r="V5" s="88"/>
      <c r="W5" s="88"/>
    </row>
    <row r="6" spans="1:23" ht="21">
      <c r="A6" s="15"/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42">
        <f>(46/66)*100</f>
        <v>69.696969696969703</v>
      </c>
      <c r="I6" s="6"/>
      <c r="J6" s="2"/>
      <c r="K6" s="19" t="s">
        <v>20</v>
      </c>
      <c r="L6" s="19">
        <v>1</v>
      </c>
      <c r="M6" s="2"/>
      <c r="N6" s="20">
        <v>1</v>
      </c>
      <c r="O6" s="88"/>
      <c r="P6" s="88"/>
      <c r="Q6" s="88"/>
      <c r="R6" s="88"/>
      <c r="S6" s="88"/>
      <c r="T6" s="88"/>
      <c r="U6" s="88"/>
      <c r="V6" s="88"/>
      <c r="W6" s="88"/>
    </row>
    <row r="7" spans="1:23" ht="58">
      <c r="A7" s="15"/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71.212121212121218</v>
      </c>
      <c r="I7" s="26">
        <v>0.6</v>
      </c>
      <c r="J7" s="2"/>
      <c r="K7" s="27" t="s">
        <v>24</v>
      </c>
      <c r="L7" s="27">
        <v>0</v>
      </c>
      <c r="M7" s="2"/>
      <c r="N7" s="28"/>
      <c r="O7" s="88"/>
      <c r="P7" s="88"/>
      <c r="Q7" s="88"/>
      <c r="R7" s="88"/>
      <c r="S7" s="88"/>
      <c r="T7" s="88"/>
      <c r="U7" s="88"/>
      <c r="V7" s="88"/>
      <c r="W7" s="88"/>
    </row>
    <row r="8" spans="1:23">
      <c r="A8" s="15"/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57</v>
      </c>
      <c r="I8" s="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>
      <c r="A9" s="15"/>
      <c r="B9" s="21" t="s">
        <v>30</v>
      </c>
      <c r="C9" s="23" t="s">
        <v>140</v>
      </c>
      <c r="D9" s="23"/>
      <c r="E9" s="23" t="s">
        <v>140</v>
      </c>
      <c r="F9" s="29"/>
      <c r="G9" s="15"/>
      <c r="H9" s="30"/>
      <c r="I9" s="3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5">
      <c r="A10" s="15"/>
      <c r="B10" s="21" t="s">
        <v>32</v>
      </c>
      <c r="C10" s="23">
        <v>25</v>
      </c>
      <c r="D10" s="31">
        <f>(0.55*25)</f>
        <v>13.750000000000002</v>
      </c>
      <c r="E10" s="32">
        <v>75</v>
      </c>
      <c r="F10" s="33">
        <f>0.55*75</f>
        <v>41.25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  <c r="U10" s="36" t="s">
        <v>46</v>
      </c>
      <c r="V10" s="36" t="s">
        <v>47</v>
      </c>
      <c r="W10" s="2"/>
    </row>
    <row r="11" spans="1:23" ht="15.5">
      <c r="A11" s="15">
        <v>1</v>
      </c>
      <c r="B11" s="70">
        <f>[4]Sheet1!E2231</f>
        <v>171516100002</v>
      </c>
      <c r="C11" s="65">
        <v>15</v>
      </c>
      <c r="D11" s="38">
        <f>COUNTIF(C11:C82,"&gt;="&amp;D10)</f>
        <v>48</v>
      </c>
      <c r="E11" s="65">
        <v>35</v>
      </c>
      <c r="F11" s="39">
        <f>COUNTIF(E11:E82,"&gt;="&amp;F10)</f>
        <v>46</v>
      </c>
      <c r="G11" s="40" t="s">
        <v>48</v>
      </c>
      <c r="H11" s="4">
        <v>2</v>
      </c>
      <c r="I11" s="2"/>
      <c r="J11" s="2"/>
      <c r="K11" s="6"/>
      <c r="L11" s="6"/>
      <c r="M11" s="6"/>
      <c r="N11" s="4">
        <v>3</v>
      </c>
      <c r="O11" s="6"/>
      <c r="P11" s="6"/>
      <c r="Q11" s="4">
        <v>2</v>
      </c>
      <c r="R11" s="6"/>
      <c r="S11" s="6"/>
      <c r="T11" s="6">
        <v>1</v>
      </c>
      <c r="U11" s="6"/>
      <c r="V11" s="6">
        <v>1</v>
      </c>
      <c r="W11" s="2"/>
    </row>
    <row r="12" spans="1:23" ht="15.5">
      <c r="A12" s="15">
        <v>2</v>
      </c>
      <c r="B12" s="70">
        <f>[4]Sheet1!E2232</f>
        <v>171516100003</v>
      </c>
      <c r="C12" s="65">
        <v>21</v>
      </c>
      <c r="D12" s="41">
        <f>(48/66)*100</f>
        <v>72.727272727272734</v>
      </c>
      <c r="E12" s="65">
        <v>59</v>
      </c>
      <c r="F12" s="42">
        <f>(46/66)*100</f>
        <v>69.696969696969703</v>
      </c>
      <c r="G12" s="40" t="s">
        <v>49</v>
      </c>
      <c r="H12" s="43">
        <v>3</v>
      </c>
      <c r="I12" s="2"/>
      <c r="J12" s="2"/>
      <c r="K12" s="6"/>
      <c r="L12" s="6"/>
      <c r="M12" s="6"/>
      <c r="N12" s="43">
        <v>1</v>
      </c>
      <c r="O12" s="6"/>
      <c r="P12" s="6"/>
      <c r="Q12" s="43">
        <v>3</v>
      </c>
      <c r="R12" s="6"/>
      <c r="S12" s="6"/>
      <c r="T12" s="6">
        <v>2</v>
      </c>
      <c r="U12" s="6"/>
      <c r="V12" s="6">
        <v>1</v>
      </c>
      <c r="W12" s="2"/>
    </row>
    <row r="13" spans="1:23" ht="15.5">
      <c r="A13" s="15">
        <v>3</v>
      </c>
      <c r="B13" s="70">
        <f>[4]Sheet1!E2233</f>
        <v>171516100005</v>
      </c>
      <c r="C13" s="65">
        <v>16</v>
      </c>
      <c r="D13" s="38"/>
      <c r="E13" s="65">
        <v>35</v>
      </c>
      <c r="F13" s="44"/>
      <c r="G13" s="40" t="s">
        <v>50</v>
      </c>
      <c r="H13" s="43">
        <v>1</v>
      </c>
      <c r="I13" s="2"/>
      <c r="J13" s="2"/>
      <c r="K13" s="6"/>
      <c r="L13" s="6"/>
      <c r="M13" s="6"/>
      <c r="N13" s="43">
        <v>1</v>
      </c>
      <c r="O13" s="6"/>
      <c r="P13" s="6"/>
      <c r="Q13" s="43">
        <v>1</v>
      </c>
      <c r="R13" s="6"/>
      <c r="S13" s="6"/>
      <c r="T13" s="6">
        <v>1</v>
      </c>
      <c r="U13" s="6"/>
      <c r="V13" s="6">
        <v>2</v>
      </c>
      <c r="W13" s="2"/>
    </row>
    <row r="14" spans="1:23" ht="15.5">
      <c r="A14" s="15">
        <v>4</v>
      </c>
      <c r="B14" s="70">
        <f>[4]Sheet1!E2234</f>
        <v>171516100006</v>
      </c>
      <c r="C14" s="65">
        <v>13</v>
      </c>
      <c r="D14" s="38"/>
      <c r="E14" s="65">
        <v>43</v>
      </c>
      <c r="F14" s="44"/>
      <c r="G14" s="40" t="s">
        <v>51</v>
      </c>
      <c r="H14" s="43">
        <v>3</v>
      </c>
      <c r="I14" s="2"/>
      <c r="J14" s="2"/>
      <c r="K14" s="6"/>
      <c r="L14" s="6"/>
      <c r="M14" s="6"/>
      <c r="N14" s="43">
        <v>1</v>
      </c>
      <c r="O14" s="6"/>
      <c r="P14" s="6"/>
      <c r="Q14" s="43">
        <v>3</v>
      </c>
      <c r="R14" s="6"/>
      <c r="S14" s="6"/>
      <c r="T14" s="6">
        <v>2</v>
      </c>
      <c r="U14" s="6"/>
      <c r="V14" s="6">
        <v>1</v>
      </c>
      <c r="W14" s="2"/>
    </row>
    <row r="15" spans="1:23" ht="15.5">
      <c r="A15" s="15">
        <v>5</v>
      </c>
      <c r="B15" s="70">
        <f>[4]Sheet1!E2235</f>
        <v>171516100007</v>
      </c>
      <c r="C15" s="65">
        <v>13</v>
      </c>
      <c r="D15" s="38"/>
      <c r="E15" s="65">
        <v>46</v>
      </c>
      <c r="F15" s="44"/>
      <c r="G15" s="40" t="s">
        <v>52</v>
      </c>
      <c r="H15" s="43">
        <v>2</v>
      </c>
      <c r="I15" s="2"/>
      <c r="J15" s="2"/>
      <c r="K15" s="6"/>
      <c r="L15" s="6"/>
      <c r="M15" s="6"/>
      <c r="N15" s="43">
        <v>1</v>
      </c>
      <c r="O15" s="6"/>
      <c r="P15" s="6"/>
      <c r="Q15" s="43">
        <v>2</v>
      </c>
      <c r="R15" s="6"/>
      <c r="S15" s="6"/>
      <c r="T15" s="6">
        <v>1</v>
      </c>
      <c r="U15" s="6"/>
      <c r="V15" s="6">
        <v>1</v>
      </c>
      <c r="W15" s="2"/>
    </row>
    <row r="16" spans="1:23" ht="15.5">
      <c r="A16" s="15">
        <v>6</v>
      </c>
      <c r="B16" s="70">
        <f>[4]Sheet1!E2236</f>
        <v>171516100008</v>
      </c>
      <c r="C16" s="65">
        <v>19</v>
      </c>
      <c r="D16" s="38"/>
      <c r="E16" s="65">
        <v>58</v>
      </c>
      <c r="F16" s="44"/>
      <c r="G16" s="45" t="s">
        <v>53</v>
      </c>
      <c r="H16" s="79">
        <f>AVERAGE(H11:H15)</f>
        <v>2.2000000000000002</v>
      </c>
      <c r="I16" s="79"/>
      <c r="J16" s="79"/>
      <c r="K16" s="79"/>
      <c r="L16" s="79"/>
      <c r="M16" s="79"/>
      <c r="N16" s="79">
        <f t="shared" ref="N16:Q16" si="0">AVERAGE(N11:N15)</f>
        <v>1.4</v>
      </c>
      <c r="O16" s="79"/>
      <c r="P16" s="79"/>
      <c r="Q16" s="79">
        <f t="shared" si="0"/>
        <v>2.2000000000000002</v>
      </c>
      <c r="R16" s="79"/>
      <c r="S16" s="79"/>
      <c r="T16" s="79">
        <f t="shared" ref="T16:V16" si="1">AVERAGE(T11:T15)</f>
        <v>1.4</v>
      </c>
      <c r="U16" s="79"/>
      <c r="V16" s="79">
        <f t="shared" si="1"/>
        <v>1.2</v>
      </c>
      <c r="W16" s="2"/>
    </row>
    <row r="17" spans="1:23" ht="15.5">
      <c r="A17" s="15">
        <v>7</v>
      </c>
      <c r="B17" s="70">
        <f>[4]Sheet1!E2237</f>
        <v>171516100009</v>
      </c>
      <c r="C17" s="65">
        <v>13</v>
      </c>
      <c r="D17" s="38"/>
      <c r="E17" s="65">
        <v>40</v>
      </c>
      <c r="F17" s="38"/>
      <c r="G17" s="47" t="s">
        <v>54</v>
      </c>
      <c r="H17" s="48">
        <f>(71.21*H16)/100</f>
        <v>1.5666200000000001</v>
      </c>
      <c r="I17" s="48"/>
      <c r="J17" s="48"/>
      <c r="K17" s="48"/>
      <c r="L17" s="48"/>
      <c r="M17" s="48"/>
      <c r="N17" s="48">
        <f t="shared" ref="N17:Q17" si="2">(71.21*N16)/100</f>
        <v>0.99693999999999994</v>
      </c>
      <c r="O17" s="48"/>
      <c r="P17" s="48"/>
      <c r="Q17" s="48">
        <f t="shared" si="2"/>
        <v>1.5666200000000001</v>
      </c>
      <c r="R17" s="48"/>
      <c r="S17" s="48"/>
      <c r="T17" s="48">
        <f t="shared" ref="T17:V17" si="3">(71.21*T16)/100</f>
        <v>0.99693999999999994</v>
      </c>
      <c r="U17" s="48"/>
      <c r="V17" s="48">
        <f t="shared" si="3"/>
        <v>0.85451999999999984</v>
      </c>
      <c r="W17" s="2"/>
    </row>
    <row r="18" spans="1:23">
      <c r="A18" s="15">
        <v>8</v>
      </c>
      <c r="B18" s="70">
        <f>[4]Sheet1!E2238</f>
        <v>171516100010</v>
      </c>
      <c r="C18" s="65">
        <v>15</v>
      </c>
      <c r="D18" s="38"/>
      <c r="E18" s="65">
        <v>7</v>
      </c>
      <c r="F18" s="49"/>
      <c r="G18" s="15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>
      <c r="A19" s="15">
        <v>9</v>
      </c>
      <c r="B19" s="70">
        <f>[4]Sheet1!E2239</f>
        <v>171516100011</v>
      </c>
      <c r="C19" s="65">
        <v>14</v>
      </c>
      <c r="D19" s="38"/>
      <c r="E19" s="65">
        <v>21</v>
      </c>
      <c r="F19" s="49"/>
      <c r="G19" s="15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>
      <c r="A20" s="15">
        <v>10</v>
      </c>
      <c r="B20" s="70">
        <f>[4]Sheet1!E2240</f>
        <v>171516100012</v>
      </c>
      <c r="C20" s="65">
        <v>16</v>
      </c>
      <c r="D20" s="38"/>
      <c r="E20" s="65">
        <v>51</v>
      </c>
      <c r="F20" s="49"/>
      <c r="G20" s="15"/>
      <c r="H20" s="2"/>
      <c r="I20" s="2"/>
      <c r="J20" s="30"/>
      <c r="K20" s="3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>
      <c r="A21" s="15">
        <v>11</v>
      </c>
      <c r="B21" s="70">
        <f>[4]Sheet1!E2241</f>
        <v>171516100013</v>
      </c>
      <c r="C21" s="65">
        <v>13</v>
      </c>
      <c r="D21" s="38"/>
      <c r="E21" s="65">
        <v>43</v>
      </c>
      <c r="F21" s="49"/>
      <c r="G21" s="15"/>
      <c r="H21" s="51"/>
      <c r="I21" s="90"/>
      <c r="J21" s="90"/>
      <c r="K21" s="2"/>
      <c r="L21" s="2"/>
      <c r="M21" s="30"/>
      <c r="N21" s="30"/>
      <c r="O21" s="30"/>
      <c r="P21" s="30"/>
      <c r="Q21" s="30"/>
      <c r="R21" s="2"/>
      <c r="S21" s="2"/>
      <c r="T21" s="2"/>
      <c r="U21" s="2"/>
      <c r="V21" s="2"/>
      <c r="W21" s="2"/>
    </row>
    <row r="22" spans="1:23">
      <c r="A22" s="15">
        <v>12</v>
      </c>
      <c r="B22" s="70">
        <f>[4]Sheet1!E2242</f>
        <v>171516100014</v>
      </c>
      <c r="C22" s="65">
        <v>13</v>
      </c>
      <c r="D22" s="38"/>
      <c r="E22" s="65">
        <v>27</v>
      </c>
      <c r="F22" s="49"/>
      <c r="G22" s="15"/>
      <c r="H22" s="52"/>
      <c r="I22" s="53"/>
      <c r="J22" s="53"/>
      <c r="K22" s="2"/>
      <c r="L22" s="2"/>
      <c r="M22" s="30"/>
      <c r="N22" s="30"/>
      <c r="O22" s="30"/>
      <c r="P22" s="30"/>
      <c r="Q22" s="30"/>
      <c r="R22" s="2"/>
      <c r="S22" s="2"/>
      <c r="T22" s="2"/>
      <c r="U22" s="2"/>
      <c r="V22" s="2"/>
      <c r="W22" s="2"/>
    </row>
    <row r="23" spans="1:23">
      <c r="A23" s="15">
        <v>13</v>
      </c>
      <c r="B23" s="70">
        <f>[4]Sheet1!E2243</f>
        <v>171516100017</v>
      </c>
      <c r="C23" s="65">
        <v>14</v>
      </c>
      <c r="D23" s="38"/>
      <c r="E23" s="65">
        <v>54</v>
      </c>
      <c r="F23" s="49"/>
      <c r="G23" s="15"/>
      <c r="H23" s="15"/>
      <c r="I23" s="2"/>
      <c r="J23" s="2"/>
      <c r="K23" s="2"/>
      <c r="L23" s="2"/>
      <c r="M23" s="2"/>
      <c r="N23" s="30"/>
      <c r="O23" s="30"/>
      <c r="P23" s="30"/>
      <c r="Q23" s="30"/>
      <c r="R23" s="30"/>
      <c r="S23" s="2"/>
      <c r="T23" s="2"/>
      <c r="U23" s="2"/>
      <c r="V23" s="2"/>
      <c r="W23" s="2"/>
    </row>
    <row r="24" spans="1:23">
      <c r="A24" s="15">
        <v>14</v>
      </c>
      <c r="B24" s="70">
        <f>[4]Sheet1!E2244</f>
        <v>171516100018</v>
      </c>
      <c r="C24" s="65">
        <v>12</v>
      </c>
      <c r="D24" s="38"/>
      <c r="E24" s="65">
        <v>0</v>
      </c>
      <c r="F24" s="49"/>
      <c r="G24" s="15"/>
      <c r="H24" s="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2"/>
    </row>
    <row r="25" spans="1:23" ht="15.5">
      <c r="A25" s="15">
        <v>15</v>
      </c>
      <c r="B25" s="70">
        <f>[4]Sheet1!E2245</f>
        <v>171516100019</v>
      </c>
      <c r="C25" s="65">
        <v>16</v>
      </c>
      <c r="D25" s="54"/>
      <c r="E25" s="65">
        <v>45</v>
      </c>
      <c r="F25" s="55"/>
      <c r="G25" s="56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2"/>
    </row>
    <row r="26" spans="1:23" ht="15.5">
      <c r="A26" s="15">
        <v>16</v>
      </c>
      <c r="B26" s="70">
        <f>[4]Sheet1!E2246</f>
        <v>171516100021</v>
      </c>
      <c r="C26" s="65">
        <v>11</v>
      </c>
      <c r="D26" s="38"/>
      <c r="E26" s="65">
        <v>57</v>
      </c>
      <c r="F26" s="49"/>
      <c r="G26" s="56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2"/>
    </row>
    <row r="27" spans="1:23" ht="15.5">
      <c r="A27" s="15">
        <v>17</v>
      </c>
      <c r="B27" s="70">
        <f>[4]Sheet1!E2247</f>
        <v>171516100022</v>
      </c>
      <c r="C27" s="65">
        <v>21</v>
      </c>
      <c r="D27" s="38"/>
      <c r="E27" s="65">
        <v>55</v>
      </c>
      <c r="F27" s="49"/>
      <c r="G27" s="56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2"/>
    </row>
    <row r="28" spans="1:23" ht="15.5">
      <c r="A28" s="15">
        <v>18</v>
      </c>
      <c r="B28" s="70">
        <f>[4]Sheet1!E2248</f>
        <v>171516100023</v>
      </c>
      <c r="C28" s="65">
        <v>19</v>
      </c>
      <c r="D28" s="38"/>
      <c r="E28" s="65">
        <v>35</v>
      </c>
      <c r="F28" s="49"/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2"/>
    </row>
    <row r="29" spans="1:23" ht="15.5">
      <c r="A29" s="15">
        <v>19</v>
      </c>
      <c r="B29" s="70">
        <f>[4]Sheet1!E2249</f>
        <v>171516100024</v>
      </c>
      <c r="C29" s="65">
        <v>16</v>
      </c>
      <c r="D29" s="38"/>
      <c r="E29" s="65">
        <v>52</v>
      </c>
      <c r="F29" s="49"/>
      <c r="G29" s="56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2"/>
    </row>
    <row r="30" spans="1:23" ht="15.5">
      <c r="A30" s="15">
        <v>20</v>
      </c>
      <c r="B30" s="70">
        <f>[4]Sheet1!E2250</f>
        <v>171516100026</v>
      </c>
      <c r="C30" s="65">
        <v>25</v>
      </c>
      <c r="D30" s="38"/>
      <c r="E30" s="65">
        <v>72</v>
      </c>
      <c r="F30" s="49"/>
      <c r="G30" s="56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2"/>
    </row>
    <row r="31" spans="1:23" ht="15.5">
      <c r="A31" s="15">
        <v>21</v>
      </c>
      <c r="B31" s="70">
        <f>[4]Sheet1!E2251</f>
        <v>171516100030</v>
      </c>
      <c r="C31" s="65">
        <v>13</v>
      </c>
      <c r="D31" s="38"/>
      <c r="E31" s="65">
        <v>42</v>
      </c>
      <c r="F31" s="49"/>
      <c r="G31" s="56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2"/>
    </row>
    <row r="32" spans="1:23" ht="15.5">
      <c r="A32" s="15">
        <v>22</v>
      </c>
      <c r="B32" s="70">
        <f>[4]Sheet1!E2252</f>
        <v>171516100031</v>
      </c>
      <c r="C32" s="65">
        <v>13</v>
      </c>
      <c r="D32" s="38"/>
      <c r="E32" s="65">
        <v>25</v>
      </c>
      <c r="F32" s="49"/>
      <c r="G32" s="56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2"/>
    </row>
    <row r="33" spans="1:23" ht="15.5">
      <c r="A33" s="15">
        <v>23</v>
      </c>
      <c r="B33" s="70">
        <f>[4]Sheet1!E2253</f>
        <v>171516100032</v>
      </c>
      <c r="C33" s="65">
        <v>16</v>
      </c>
      <c r="D33" s="38"/>
      <c r="E33" s="65">
        <v>54</v>
      </c>
      <c r="F33" s="49"/>
      <c r="G33" s="5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2"/>
    </row>
    <row r="34" spans="1:23" ht="15.5">
      <c r="A34" s="15">
        <v>24</v>
      </c>
      <c r="B34" s="70">
        <f>[4]Sheet1!E2254</f>
        <v>171516100033</v>
      </c>
      <c r="C34" s="65">
        <v>15</v>
      </c>
      <c r="D34" s="38"/>
      <c r="E34" s="65">
        <v>58</v>
      </c>
      <c r="F34" s="49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>
      <c r="A35" s="15">
        <v>25</v>
      </c>
      <c r="B35" s="70">
        <f>[4]Sheet1!E2255</f>
        <v>171516100034</v>
      </c>
      <c r="C35" s="65">
        <v>24</v>
      </c>
      <c r="D35" s="38"/>
      <c r="E35" s="65">
        <v>56</v>
      </c>
      <c r="F35" s="49"/>
      <c r="G35" s="50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2"/>
    </row>
    <row r="36" spans="1:23">
      <c r="A36" s="15">
        <v>26</v>
      </c>
      <c r="B36" s="70">
        <f>[4]Sheet1!E2256</f>
        <v>171516100035</v>
      </c>
      <c r="C36" s="65">
        <v>12</v>
      </c>
      <c r="D36" s="38"/>
      <c r="E36" s="65">
        <v>38</v>
      </c>
      <c r="F36" s="49"/>
      <c r="G36" s="15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>
      <c r="A37" s="15">
        <v>27</v>
      </c>
      <c r="B37" s="70">
        <f>[4]Sheet1!E2257</f>
        <v>171516100037</v>
      </c>
      <c r="C37" s="65">
        <v>13</v>
      </c>
      <c r="D37" s="38"/>
      <c r="E37" s="65">
        <v>44</v>
      </c>
      <c r="F37" s="49"/>
      <c r="G37" s="15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5">
      <c r="A38" s="15">
        <v>28</v>
      </c>
      <c r="B38" s="70">
        <f>[4]Sheet1!E2258</f>
        <v>171516100038</v>
      </c>
      <c r="C38" s="65">
        <v>17</v>
      </c>
      <c r="D38" s="38"/>
      <c r="E38" s="65">
        <v>56</v>
      </c>
      <c r="F38" s="49"/>
      <c r="G38" s="5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2"/>
    </row>
    <row r="39" spans="1:23" ht="15.5">
      <c r="A39" s="15">
        <v>29</v>
      </c>
      <c r="B39" s="70">
        <f>[4]Sheet1!E2259</f>
        <v>171516100039</v>
      </c>
      <c r="C39" s="65">
        <v>13</v>
      </c>
      <c r="D39" s="38"/>
      <c r="E39" s="65">
        <v>45</v>
      </c>
      <c r="F39" s="49"/>
      <c r="G39" s="56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2"/>
    </row>
    <row r="40" spans="1:23" ht="15.5">
      <c r="A40" s="15">
        <v>30</v>
      </c>
      <c r="B40" s="70">
        <f>[4]Sheet1!E2260</f>
        <v>171516100040</v>
      </c>
      <c r="C40" s="65">
        <v>19</v>
      </c>
      <c r="D40" s="38"/>
      <c r="E40" s="65">
        <v>56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2"/>
    </row>
    <row r="41" spans="1:23" ht="15.5">
      <c r="A41" s="15">
        <v>31</v>
      </c>
      <c r="B41" s="70">
        <f>[4]Sheet1!E2261</f>
        <v>171516100041</v>
      </c>
      <c r="C41" s="65">
        <v>20</v>
      </c>
      <c r="D41" s="38"/>
      <c r="E41" s="65">
        <v>50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2"/>
    </row>
    <row r="42" spans="1:23" ht="15.5">
      <c r="A42" s="15">
        <v>32</v>
      </c>
      <c r="B42" s="70">
        <f>[4]Sheet1!E2262</f>
        <v>171516100042</v>
      </c>
      <c r="C42" s="65">
        <v>13</v>
      </c>
      <c r="D42" s="38"/>
      <c r="E42" s="65">
        <v>45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2"/>
    </row>
    <row r="43" spans="1:23" ht="15.5">
      <c r="A43" s="15">
        <v>33</v>
      </c>
      <c r="B43" s="70">
        <f>[4]Sheet1!E2263</f>
        <v>171516100043</v>
      </c>
      <c r="C43" s="65">
        <v>18</v>
      </c>
      <c r="D43" s="38"/>
      <c r="E43" s="65">
        <v>58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2"/>
    </row>
    <row r="44" spans="1:23" ht="15.5">
      <c r="A44" s="15">
        <v>34</v>
      </c>
      <c r="B44" s="70">
        <f>[4]Sheet1!E2264</f>
        <v>171516100044</v>
      </c>
      <c r="C44" s="65">
        <v>17</v>
      </c>
      <c r="D44" s="38"/>
      <c r="E44" s="65">
        <v>55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2"/>
    </row>
    <row r="45" spans="1:23" ht="15.5">
      <c r="A45" s="15">
        <v>35</v>
      </c>
      <c r="B45" s="70">
        <f>[4]Sheet1!E2265</f>
        <v>171516100045</v>
      </c>
      <c r="C45" s="65">
        <v>13</v>
      </c>
      <c r="D45" s="38"/>
      <c r="E45" s="65">
        <v>42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2"/>
    </row>
    <row r="46" spans="1:23" ht="15.5">
      <c r="A46" s="15">
        <v>36</v>
      </c>
      <c r="B46" s="70">
        <f>[4]Sheet1!E2266</f>
        <v>171516100048</v>
      </c>
      <c r="C46" s="65">
        <v>16</v>
      </c>
      <c r="D46" s="38"/>
      <c r="E46" s="65">
        <v>49</v>
      </c>
      <c r="F46" s="49"/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2"/>
    </row>
    <row r="47" spans="1:23" ht="15.5">
      <c r="A47" s="15">
        <v>37</v>
      </c>
      <c r="B47" s="70">
        <f>[4]Sheet1!E2267</f>
        <v>171516100049</v>
      </c>
      <c r="C47" s="65">
        <v>11</v>
      </c>
      <c r="D47" s="38"/>
      <c r="E47" s="65">
        <v>5</v>
      </c>
      <c r="F47" s="49"/>
      <c r="G47" s="5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2"/>
    </row>
    <row r="48" spans="1:23" ht="15.5">
      <c r="A48" s="15">
        <v>38</v>
      </c>
      <c r="B48" s="70">
        <f>[4]Sheet1!E2268</f>
        <v>171516100050</v>
      </c>
      <c r="C48" s="65">
        <v>23</v>
      </c>
      <c r="D48" s="38"/>
      <c r="E48" s="65">
        <v>62</v>
      </c>
      <c r="F48" s="49"/>
      <c r="G48" s="5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2"/>
    </row>
    <row r="49" spans="1:23">
      <c r="A49" s="15">
        <v>39</v>
      </c>
      <c r="B49" s="70">
        <f>[4]Sheet1!E2269</f>
        <v>171516100051</v>
      </c>
      <c r="C49" s="65">
        <v>14</v>
      </c>
      <c r="D49" s="38"/>
      <c r="E49" s="65">
        <v>51</v>
      </c>
      <c r="F49" s="49"/>
      <c r="G49" s="50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2"/>
    </row>
    <row r="50" spans="1:23">
      <c r="A50" s="15">
        <v>40</v>
      </c>
      <c r="B50" s="70">
        <f>[4]Sheet1!E2270</f>
        <v>171516100052</v>
      </c>
      <c r="C50" s="65">
        <v>12</v>
      </c>
      <c r="D50" s="38"/>
      <c r="E50" s="65">
        <v>0</v>
      </c>
      <c r="F50" s="49"/>
      <c r="G50" s="15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>
      <c r="A51" s="15">
        <v>41</v>
      </c>
      <c r="B51" s="70">
        <f>[4]Sheet1!E2271</f>
        <v>171516100053</v>
      </c>
      <c r="C51" s="65">
        <v>20</v>
      </c>
      <c r="D51" s="38"/>
      <c r="E51" s="65">
        <v>54</v>
      </c>
      <c r="F51" s="49"/>
      <c r="G51" s="15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5">
      <c r="A52" s="15">
        <v>42</v>
      </c>
      <c r="B52" s="70">
        <f>[4]Sheet1!E2272</f>
        <v>171516100054</v>
      </c>
      <c r="C52" s="65">
        <v>15</v>
      </c>
      <c r="D52" s="54"/>
      <c r="E52" s="65">
        <v>41</v>
      </c>
      <c r="F52" s="55"/>
      <c r="G52" s="5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2"/>
    </row>
    <row r="53" spans="1:23" ht="15.5">
      <c r="A53" s="15">
        <v>43</v>
      </c>
      <c r="B53" s="70">
        <f>[4]Sheet1!E2273</f>
        <v>171516100055</v>
      </c>
      <c r="C53" s="65">
        <v>16</v>
      </c>
      <c r="D53" s="54"/>
      <c r="E53" s="65">
        <v>55</v>
      </c>
      <c r="F53" s="55"/>
      <c r="G53" s="5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2"/>
    </row>
    <row r="54" spans="1:23" ht="15.5">
      <c r="A54" s="15">
        <v>44</v>
      </c>
      <c r="B54" s="70">
        <f>[4]Sheet1!E2274</f>
        <v>171516100056</v>
      </c>
      <c r="C54" s="65">
        <v>15</v>
      </c>
      <c r="D54" s="38"/>
      <c r="E54" s="65">
        <v>37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2"/>
    </row>
    <row r="55" spans="1:23" ht="15.5">
      <c r="A55" s="15">
        <v>45</v>
      </c>
      <c r="B55" s="70">
        <f>[4]Sheet1!E2275</f>
        <v>171516100057</v>
      </c>
      <c r="C55" s="65">
        <v>15</v>
      </c>
      <c r="D55" s="38"/>
      <c r="E55" s="65">
        <v>42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2"/>
    </row>
    <row r="56" spans="1:23" ht="15.5">
      <c r="A56" s="15">
        <v>46</v>
      </c>
      <c r="B56" s="70">
        <f>[4]Sheet1!E2276</f>
        <v>171516100058</v>
      </c>
      <c r="C56" s="65">
        <v>18</v>
      </c>
      <c r="D56" s="38"/>
      <c r="E56" s="65">
        <v>44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2"/>
    </row>
    <row r="57" spans="1:23" ht="15.5">
      <c r="A57" s="15">
        <v>47</v>
      </c>
      <c r="B57" s="70">
        <f>[4]Sheet1!E2277</f>
        <v>171516100059</v>
      </c>
      <c r="C57" s="65">
        <v>17</v>
      </c>
      <c r="D57" s="38"/>
      <c r="E57" s="65">
        <v>58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2"/>
    </row>
    <row r="58" spans="1:23" ht="15.5">
      <c r="A58" s="15">
        <v>48</v>
      </c>
      <c r="B58" s="70">
        <f>[4]Sheet1!E2278</f>
        <v>171516100060</v>
      </c>
      <c r="C58" s="65">
        <v>16</v>
      </c>
      <c r="D58" s="38"/>
      <c r="E58" s="65">
        <v>46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2"/>
    </row>
    <row r="59" spans="1:23" ht="15.5">
      <c r="A59" s="15">
        <v>49</v>
      </c>
      <c r="B59" s="70">
        <f>[4]Sheet1!E2279</f>
        <v>171516100061</v>
      </c>
      <c r="C59" s="65">
        <v>24</v>
      </c>
      <c r="D59" s="38"/>
      <c r="E59" s="65">
        <v>67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2"/>
    </row>
    <row r="60" spans="1:23" ht="15.5">
      <c r="A60" s="15">
        <v>50</v>
      </c>
      <c r="B60" s="70">
        <f>[4]Sheet1!E2280</f>
        <v>171516100062</v>
      </c>
      <c r="C60" s="65">
        <v>13</v>
      </c>
      <c r="D60" s="38"/>
      <c r="E60" s="65">
        <v>37</v>
      </c>
      <c r="F60" s="49"/>
      <c r="G60" s="5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2"/>
    </row>
    <row r="61" spans="1:23" ht="15.5">
      <c r="A61" s="15">
        <v>51</v>
      </c>
      <c r="B61" s="70">
        <f>[4]Sheet1!E2281</f>
        <v>171516100064</v>
      </c>
      <c r="C61" s="65">
        <v>15</v>
      </c>
      <c r="D61" s="38"/>
      <c r="E61" s="65">
        <v>41</v>
      </c>
      <c r="F61" s="49"/>
      <c r="G61" s="56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2"/>
    </row>
    <row r="62" spans="1:23" ht="15.5">
      <c r="A62" s="15">
        <v>52</v>
      </c>
      <c r="B62" s="70">
        <f>[4]Sheet1!E2282</f>
        <v>171516100066</v>
      </c>
      <c r="C62" s="65">
        <v>19</v>
      </c>
      <c r="D62" s="38"/>
      <c r="E62" s="65">
        <v>52</v>
      </c>
      <c r="F62" s="49"/>
      <c r="G62" s="5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2"/>
    </row>
    <row r="63" spans="1:23">
      <c r="A63" s="15">
        <v>53</v>
      </c>
      <c r="B63" s="70">
        <f>[4]Sheet1!E2283</f>
        <v>171516100067</v>
      </c>
      <c r="C63" s="65">
        <v>24</v>
      </c>
      <c r="D63" s="38"/>
      <c r="E63" s="65">
        <v>72</v>
      </c>
      <c r="F63" s="49"/>
      <c r="G63" s="15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>
      <c r="A64" s="15">
        <v>54</v>
      </c>
      <c r="B64" s="70">
        <f>[4]Sheet1!E2284</f>
        <v>171516100068</v>
      </c>
      <c r="C64" s="65">
        <v>16</v>
      </c>
      <c r="D64" s="38"/>
      <c r="E64" s="65">
        <v>39</v>
      </c>
      <c r="F64" s="49"/>
      <c r="G64" s="1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>
      <c r="A65" s="15">
        <v>55</v>
      </c>
      <c r="B65" s="70">
        <f>[4]Sheet1!E2285</f>
        <v>171516100069</v>
      </c>
      <c r="C65" s="65">
        <v>22</v>
      </c>
      <c r="D65" s="38"/>
      <c r="E65" s="65">
        <v>49</v>
      </c>
      <c r="F65" s="49"/>
      <c r="G65" s="1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>
      <c r="A66" s="15">
        <v>56</v>
      </c>
      <c r="B66" s="70">
        <f>[4]Sheet1!E2286</f>
        <v>171516100070</v>
      </c>
      <c r="C66" s="65">
        <v>19</v>
      </c>
      <c r="D66" s="38"/>
      <c r="E66" s="65">
        <v>60</v>
      </c>
      <c r="F66" s="49"/>
      <c r="G66" s="1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>
      <c r="A67" s="15">
        <v>57</v>
      </c>
      <c r="B67" s="70">
        <f>[4]Sheet1!E2287</f>
        <v>171516100071</v>
      </c>
      <c r="C67" s="65">
        <v>18</v>
      </c>
      <c r="D67" s="38"/>
      <c r="E67" s="65">
        <v>42</v>
      </c>
      <c r="F67" s="49"/>
      <c r="G67" s="1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>
      <c r="A68" s="15">
        <v>58</v>
      </c>
      <c r="B68" s="70">
        <f>[4]Sheet1!E2288</f>
        <v>171516100072</v>
      </c>
      <c r="C68" s="65">
        <v>17</v>
      </c>
      <c r="D68" s="38"/>
      <c r="E68" s="65">
        <v>42</v>
      </c>
      <c r="F68" s="49"/>
      <c r="G68" s="15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>
      <c r="A69" s="15">
        <v>59</v>
      </c>
      <c r="B69" s="70">
        <f>[4]Sheet1!E2289</f>
        <v>171516100073</v>
      </c>
      <c r="C69" s="65">
        <v>20</v>
      </c>
      <c r="D69" s="38"/>
      <c r="E69" s="65">
        <v>56</v>
      </c>
      <c r="F69" s="49"/>
      <c r="G69" s="15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>
      <c r="A70" s="15">
        <v>60</v>
      </c>
      <c r="B70" s="70">
        <f>[4]Sheet1!E2290</f>
        <v>171516100074</v>
      </c>
      <c r="C70" s="65">
        <v>20</v>
      </c>
      <c r="D70" s="38"/>
      <c r="E70" s="65">
        <v>55</v>
      </c>
      <c r="F70" s="49"/>
      <c r="G70" s="15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>
      <c r="A71" s="15">
        <v>61</v>
      </c>
      <c r="B71" s="70">
        <f>[4]Sheet1!E2291</f>
        <v>171516101075</v>
      </c>
      <c r="C71" s="65">
        <v>18</v>
      </c>
      <c r="E71" s="65">
        <v>40</v>
      </c>
    </row>
    <row r="72" spans="1:23">
      <c r="A72" s="15">
        <v>62</v>
      </c>
      <c r="B72" s="70">
        <f>[4]Sheet1!E2292</f>
        <v>171516101076</v>
      </c>
      <c r="C72" s="65">
        <v>14</v>
      </c>
      <c r="E72" s="65">
        <v>45</v>
      </c>
    </row>
    <row r="73" spans="1:23">
      <c r="A73" s="15">
        <v>63</v>
      </c>
      <c r="B73" s="70">
        <f>[4]Sheet1!E2293</f>
        <v>171516101077</v>
      </c>
      <c r="C73" s="65">
        <v>18</v>
      </c>
      <c r="E73" s="65">
        <v>54</v>
      </c>
    </row>
    <row r="74" spans="1:23">
      <c r="A74" s="15">
        <v>64</v>
      </c>
      <c r="B74" s="70">
        <f>[4]Sheet1!E2294</f>
        <v>171516101078</v>
      </c>
      <c r="C74" s="65">
        <v>15</v>
      </c>
      <c r="E74" s="65">
        <v>0</v>
      </c>
    </row>
    <row r="75" spans="1:23">
      <c r="A75" s="15">
        <v>65</v>
      </c>
      <c r="B75" s="70">
        <f>[4]Sheet1!E2295</f>
        <v>171516101079</v>
      </c>
      <c r="C75" s="65">
        <v>13</v>
      </c>
      <c r="E75" s="65">
        <v>42</v>
      </c>
    </row>
    <row r="76" spans="1:23">
      <c r="A76" s="15">
        <v>66</v>
      </c>
      <c r="B76" s="70">
        <f>[4]Sheet1!E2296</f>
        <v>171516101080</v>
      </c>
      <c r="C76" s="65">
        <v>14</v>
      </c>
      <c r="E76" s="65">
        <v>39</v>
      </c>
    </row>
    <row r="77" spans="1:23">
      <c r="E77" s="71">
        <v>39</v>
      </c>
    </row>
  </sheetData>
  <mergeCells count="7">
    <mergeCell ref="O3:W7"/>
    <mergeCell ref="A4:E4"/>
    <mergeCell ref="I21:J21"/>
    <mergeCell ref="A1:E1"/>
    <mergeCell ref="G1:M1"/>
    <mergeCell ref="A2:E2"/>
    <mergeCell ref="A3:E3"/>
  </mergeCells>
  <conditionalFormatting sqref="C11:C76">
    <cfRule type="cellIs" dxfId="61" priority="1" operator="equal">
      <formula>0</formula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7"/>
  <sheetViews>
    <sheetView topLeftCell="E7" workbookViewId="0">
      <selection activeCell="H17" sqref="H17:V17"/>
    </sheetView>
  </sheetViews>
  <sheetFormatPr defaultRowHeight="14.5"/>
  <sheetData>
    <row r="1" spans="1:24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4">
      <c r="A2" s="89" t="s">
        <v>1</v>
      </c>
      <c r="B2" s="89"/>
      <c r="C2" s="89"/>
      <c r="D2" s="89"/>
      <c r="E2" s="89"/>
      <c r="F2" s="3"/>
      <c r="G2" s="4" t="s">
        <v>2</v>
      </c>
      <c r="H2" s="5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4" ht="72.5">
      <c r="A3" s="89" t="s">
        <v>195</v>
      </c>
      <c r="B3" s="89"/>
      <c r="C3" s="89"/>
      <c r="D3" s="89"/>
      <c r="E3" s="89"/>
      <c r="F3" s="3"/>
      <c r="G3" s="4" t="s">
        <v>4</v>
      </c>
      <c r="H3" s="5"/>
      <c r="I3" s="7" t="s">
        <v>5</v>
      </c>
      <c r="J3" s="2"/>
      <c r="K3" s="8" t="s">
        <v>6</v>
      </c>
      <c r="L3" s="8" t="s">
        <v>7</v>
      </c>
      <c r="M3" s="2"/>
      <c r="N3" s="8" t="s">
        <v>8</v>
      </c>
      <c r="O3" s="88" t="s">
        <v>9</v>
      </c>
      <c r="P3" s="88"/>
      <c r="Q3" s="88"/>
      <c r="R3" s="88"/>
      <c r="S3" s="88"/>
      <c r="T3" s="88"/>
      <c r="U3" s="88"/>
      <c r="V3" s="88"/>
      <c r="W3" s="88"/>
    </row>
    <row r="4" spans="1:24" ht="21">
      <c r="A4" s="89" t="s">
        <v>196</v>
      </c>
      <c r="B4" s="89"/>
      <c r="C4" s="89"/>
      <c r="D4" s="89"/>
      <c r="E4" s="89"/>
      <c r="F4" s="3"/>
      <c r="G4" s="4" t="s">
        <v>11</v>
      </c>
      <c r="H4" s="5"/>
      <c r="I4" s="6"/>
      <c r="J4" s="2"/>
      <c r="K4" s="9" t="s">
        <v>12</v>
      </c>
      <c r="L4" s="9">
        <v>3</v>
      </c>
      <c r="M4" s="2"/>
      <c r="N4" s="10">
        <v>3</v>
      </c>
      <c r="O4" s="88"/>
      <c r="P4" s="88"/>
      <c r="Q4" s="88"/>
      <c r="R4" s="88"/>
      <c r="S4" s="88"/>
      <c r="T4" s="88"/>
      <c r="U4" s="88"/>
      <c r="V4" s="88"/>
      <c r="W4" s="88"/>
    </row>
    <row r="5" spans="1:24" ht="21">
      <c r="A5" s="11" t="s">
        <v>13</v>
      </c>
      <c r="B5" s="11"/>
      <c r="C5" s="11"/>
      <c r="D5" s="11"/>
      <c r="E5" s="11"/>
      <c r="F5" s="3"/>
      <c r="G5" s="4" t="s">
        <v>14</v>
      </c>
      <c r="H5" s="41">
        <f>(53/66)*100</f>
        <v>80.303030303030297</v>
      </c>
      <c r="I5" s="6"/>
      <c r="J5" s="2"/>
      <c r="K5" s="13" t="s">
        <v>15</v>
      </c>
      <c r="L5" s="13">
        <v>2</v>
      </c>
      <c r="M5" s="2"/>
      <c r="N5" s="14">
        <v>2</v>
      </c>
      <c r="O5" s="88"/>
      <c r="P5" s="88"/>
      <c r="Q5" s="88"/>
      <c r="R5" s="88"/>
      <c r="S5" s="88"/>
      <c r="T5" s="88"/>
      <c r="U5" s="88"/>
      <c r="V5" s="88"/>
      <c r="W5" s="88"/>
    </row>
    <row r="6" spans="1:24" ht="21">
      <c r="A6" s="15"/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42">
        <f>(66/66)*100</f>
        <v>100</v>
      </c>
      <c r="I6" s="6"/>
      <c r="J6" s="2"/>
      <c r="K6" s="19" t="s">
        <v>20</v>
      </c>
      <c r="L6" s="19">
        <v>1</v>
      </c>
      <c r="M6" s="2"/>
      <c r="N6" s="20">
        <v>1</v>
      </c>
      <c r="O6" s="88"/>
      <c r="P6" s="88"/>
      <c r="Q6" s="88"/>
      <c r="R6" s="88"/>
      <c r="S6" s="88"/>
      <c r="T6" s="88"/>
      <c r="U6" s="88"/>
      <c r="V6" s="88"/>
      <c r="W6" s="88"/>
    </row>
    <row r="7" spans="1:24" ht="58">
      <c r="A7" s="15"/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90.151515151515156</v>
      </c>
      <c r="I7" s="26">
        <v>0.6</v>
      </c>
      <c r="J7" s="2"/>
      <c r="K7" s="27" t="s">
        <v>24</v>
      </c>
      <c r="L7" s="27">
        <v>0</v>
      </c>
      <c r="M7" s="2"/>
      <c r="N7" s="28"/>
      <c r="O7" s="88"/>
      <c r="P7" s="88"/>
      <c r="Q7" s="88"/>
      <c r="R7" s="88"/>
      <c r="S7" s="88"/>
      <c r="T7" s="88"/>
      <c r="U7" s="88"/>
      <c r="V7" s="88"/>
      <c r="W7" s="88"/>
    </row>
    <row r="8" spans="1:24">
      <c r="A8" s="15"/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57</v>
      </c>
      <c r="I8" s="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4">
      <c r="A9" s="15"/>
      <c r="B9" s="21" t="s">
        <v>30</v>
      </c>
      <c r="C9" s="23" t="s">
        <v>140</v>
      </c>
      <c r="D9" s="23"/>
      <c r="E9" s="23" t="s">
        <v>140</v>
      </c>
      <c r="F9" s="29"/>
      <c r="G9" s="15"/>
      <c r="H9" s="30"/>
      <c r="I9" s="3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4" ht="15.5">
      <c r="A10" s="15"/>
      <c r="B10" s="21" t="s">
        <v>32</v>
      </c>
      <c r="C10" s="23">
        <v>30</v>
      </c>
      <c r="D10" s="31">
        <f>(0.55*30)</f>
        <v>16.5</v>
      </c>
      <c r="E10" s="32">
        <v>70</v>
      </c>
      <c r="F10" s="33">
        <f>0.55*70</f>
        <v>38.5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  <c r="U10" s="36" t="s">
        <v>46</v>
      </c>
      <c r="V10" s="36" t="s">
        <v>47</v>
      </c>
      <c r="W10" s="2"/>
    </row>
    <row r="11" spans="1:24" ht="15.5">
      <c r="A11" s="15">
        <v>1</v>
      </c>
      <c r="B11" s="70">
        <f>[4]Sheet1!E2231</f>
        <v>171516100002</v>
      </c>
      <c r="C11" s="38">
        <v>19</v>
      </c>
      <c r="D11" s="38">
        <f>COUNTIF(C11:C82,"&gt;="&amp;D10)</f>
        <v>53</v>
      </c>
      <c r="E11" s="38">
        <v>56</v>
      </c>
      <c r="F11" s="39">
        <f>COUNTIF(E11:E82,"&gt;="&amp;F10)</f>
        <v>66</v>
      </c>
      <c r="G11" s="40" t="s">
        <v>48</v>
      </c>
      <c r="H11" s="4">
        <v>2</v>
      </c>
      <c r="I11" s="4">
        <v>2</v>
      </c>
      <c r="J11" s="6"/>
      <c r="K11" s="6"/>
      <c r="L11" s="6"/>
      <c r="M11" s="6"/>
      <c r="N11" s="6"/>
      <c r="O11" s="6"/>
      <c r="P11" s="6"/>
      <c r="Q11" s="4">
        <v>1</v>
      </c>
      <c r="R11" s="4"/>
      <c r="S11" s="6"/>
      <c r="T11" s="6">
        <v>1</v>
      </c>
      <c r="U11" s="6"/>
      <c r="V11" s="6"/>
      <c r="W11" s="2"/>
      <c r="X11" s="2"/>
    </row>
    <row r="12" spans="1:24" ht="15.5">
      <c r="A12" s="15">
        <v>2</v>
      </c>
      <c r="B12" s="70">
        <f>[4]Sheet1!E2232</f>
        <v>171516100003</v>
      </c>
      <c r="C12" s="38">
        <v>26</v>
      </c>
      <c r="D12" s="41">
        <f>(53/66)*100</f>
        <v>80.303030303030297</v>
      </c>
      <c r="E12" s="38">
        <v>64</v>
      </c>
      <c r="F12" s="42">
        <f>(66/66)*100</f>
        <v>100</v>
      </c>
      <c r="G12" s="40" t="s">
        <v>49</v>
      </c>
      <c r="H12" s="43">
        <v>3</v>
      </c>
      <c r="I12" s="43">
        <v>2</v>
      </c>
      <c r="J12" s="6"/>
      <c r="K12" s="6"/>
      <c r="L12" s="6"/>
      <c r="M12" s="6"/>
      <c r="N12" s="6"/>
      <c r="O12" s="6"/>
      <c r="P12" s="6"/>
      <c r="Q12" s="4">
        <v>2</v>
      </c>
      <c r="R12" s="4"/>
      <c r="S12" s="6"/>
      <c r="T12" s="6">
        <v>2</v>
      </c>
      <c r="U12" s="6"/>
      <c r="V12" s="6"/>
      <c r="W12" s="2"/>
      <c r="X12" s="2"/>
    </row>
    <row r="13" spans="1:24" ht="15.5">
      <c r="A13" s="15">
        <v>3</v>
      </c>
      <c r="B13" s="70">
        <f>[4]Sheet1!E2233</f>
        <v>171516100005</v>
      </c>
      <c r="C13" s="38">
        <v>24</v>
      </c>
      <c r="D13" s="38"/>
      <c r="E13" s="38">
        <v>60</v>
      </c>
      <c r="F13" s="44"/>
      <c r="G13" s="40" t="s">
        <v>50</v>
      </c>
      <c r="H13" s="43">
        <v>1</v>
      </c>
      <c r="I13" s="43">
        <v>1</v>
      </c>
      <c r="J13" s="6"/>
      <c r="K13" s="6"/>
      <c r="L13" s="6"/>
      <c r="M13" s="6"/>
      <c r="N13" s="6"/>
      <c r="O13" s="6"/>
      <c r="P13" s="6"/>
      <c r="Q13" s="4">
        <v>2</v>
      </c>
      <c r="R13" s="4"/>
      <c r="S13" s="6"/>
      <c r="T13" s="6">
        <v>1</v>
      </c>
      <c r="U13" s="6"/>
      <c r="V13" s="6"/>
      <c r="W13" s="2"/>
      <c r="X13" s="2"/>
    </row>
    <row r="14" spans="1:24" ht="15.5">
      <c r="A14" s="15">
        <v>4</v>
      </c>
      <c r="B14" s="70">
        <f>[4]Sheet1!E2234</f>
        <v>171516100006</v>
      </c>
      <c r="C14" s="38">
        <v>20</v>
      </c>
      <c r="D14" s="38"/>
      <c r="E14" s="38">
        <v>56</v>
      </c>
      <c r="F14" s="44"/>
      <c r="G14" s="40" t="s">
        <v>51</v>
      </c>
      <c r="H14" s="43">
        <v>3</v>
      </c>
      <c r="I14" s="43">
        <v>2</v>
      </c>
      <c r="J14" s="6"/>
      <c r="K14" s="6"/>
      <c r="L14" s="6"/>
      <c r="M14" s="6"/>
      <c r="N14" s="6"/>
      <c r="O14" s="6"/>
      <c r="P14" s="6"/>
      <c r="Q14" s="4">
        <v>2</v>
      </c>
      <c r="R14" s="4"/>
      <c r="S14" s="6"/>
      <c r="T14" s="6">
        <v>1</v>
      </c>
      <c r="U14" s="6"/>
      <c r="V14" s="6"/>
      <c r="W14" s="2"/>
      <c r="X14" s="2"/>
    </row>
    <row r="15" spans="1:24" ht="15.5">
      <c r="A15" s="15">
        <v>5</v>
      </c>
      <c r="B15" s="70">
        <f>[4]Sheet1!E2235</f>
        <v>171516100007</v>
      </c>
      <c r="C15" s="38">
        <v>20</v>
      </c>
      <c r="D15" s="38"/>
      <c r="E15" s="38">
        <v>58</v>
      </c>
      <c r="F15" s="44"/>
      <c r="G15" s="40" t="s">
        <v>52</v>
      </c>
      <c r="H15" s="43">
        <v>2</v>
      </c>
      <c r="I15" s="43">
        <v>2</v>
      </c>
      <c r="J15" s="6"/>
      <c r="K15" s="6"/>
      <c r="L15" s="6"/>
      <c r="M15" s="6"/>
      <c r="N15" s="6"/>
      <c r="O15" s="6"/>
      <c r="P15" s="6"/>
      <c r="Q15" s="4">
        <v>1</v>
      </c>
      <c r="R15" s="4"/>
      <c r="S15" s="6"/>
      <c r="T15" s="6">
        <v>2</v>
      </c>
      <c r="U15" s="6"/>
      <c r="V15" s="6"/>
      <c r="W15" s="2"/>
      <c r="X15" s="2"/>
    </row>
    <row r="16" spans="1:24" ht="15.5">
      <c r="A16" s="15">
        <v>6</v>
      </c>
      <c r="B16" s="70">
        <f>[4]Sheet1!E2236</f>
        <v>171516100008</v>
      </c>
      <c r="C16" s="38">
        <v>22</v>
      </c>
      <c r="D16" s="38"/>
      <c r="E16" s="38">
        <v>60</v>
      </c>
      <c r="F16" s="44"/>
      <c r="G16" s="45" t="s">
        <v>53</v>
      </c>
      <c r="H16" s="79">
        <f>AVERAGE(H11:H15)</f>
        <v>2.2000000000000002</v>
      </c>
      <c r="I16" s="79">
        <f t="shared" ref="I16" si="0">AVERAGE(I11:I15)</f>
        <v>1.8</v>
      </c>
      <c r="J16" s="79"/>
      <c r="K16" s="79"/>
      <c r="L16" s="79"/>
      <c r="M16" s="79"/>
      <c r="N16" s="79"/>
      <c r="O16" s="79"/>
      <c r="P16" s="79"/>
      <c r="Q16" s="79">
        <f>AVERAGE(Q11:Q15)</f>
        <v>1.6</v>
      </c>
      <c r="R16" s="79"/>
      <c r="S16" s="79"/>
      <c r="T16" s="79">
        <f t="shared" ref="T16" si="1">AVERAGE(T11:T15)</f>
        <v>1.4</v>
      </c>
      <c r="U16" s="79"/>
      <c r="V16" s="79"/>
      <c r="W16" s="2"/>
      <c r="X16" s="2"/>
    </row>
    <row r="17" spans="1:23" ht="15.5">
      <c r="A17" s="15">
        <v>7</v>
      </c>
      <c r="B17" s="70">
        <f>[4]Sheet1!E2237</f>
        <v>171516100009</v>
      </c>
      <c r="C17" s="38">
        <v>18</v>
      </c>
      <c r="D17" s="38"/>
      <c r="E17" s="38">
        <v>54</v>
      </c>
      <c r="F17" s="38"/>
      <c r="G17" s="47" t="s">
        <v>54</v>
      </c>
      <c r="H17" s="48">
        <f>(90.15*H16)/100</f>
        <v>1.9833000000000005</v>
      </c>
      <c r="I17" s="48">
        <f t="shared" ref="I17" si="2">(90.15*I16)/100</f>
        <v>1.6227</v>
      </c>
      <c r="J17" s="48"/>
      <c r="K17" s="48"/>
      <c r="L17" s="48"/>
      <c r="M17" s="48"/>
      <c r="N17" s="48"/>
      <c r="O17" s="48"/>
      <c r="P17" s="48"/>
      <c r="Q17" s="48">
        <f>(90.15*Q16)/100</f>
        <v>1.4424000000000001</v>
      </c>
      <c r="R17" s="48"/>
      <c r="S17" s="48"/>
      <c r="T17" s="48">
        <f t="shared" ref="T17" si="3">(90.15*T16)/100</f>
        <v>1.2621</v>
      </c>
      <c r="U17" s="48"/>
      <c r="V17" s="48"/>
      <c r="W17" s="2"/>
    </row>
    <row r="18" spans="1:23">
      <c r="A18" s="15">
        <v>8</v>
      </c>
      <c r="B18" s="70">
        <f>[4]Sheet1!E2238</f>
        <v>171516100010</v>
      </c>
      <c r="C18" s="38">
        <v>16</v>
      </c>
      <c r="D18" s="38"/>
      <c r="E18" s="38">
        <v>50</v>
      </c>
      <c r="F18" s="49"/>
      <c r="G18" s="15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>
      <c r="A19" s="15">
        <v>9</v>
      </c>
      <c r="B19" s="70">
        <f>[4]Sheet1!E2239</f>
        <v>171516100011</v>
      </c>
      <c r="C19" s="38">
        <v>18</v>
      </c>
      <c r="D19" s="38"/>
      <c r="E19" s="38">
        <v>54</v>
      </c>
      <c r="F19" s="49"/>
      <c r="G19" s="15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>
      <c r="A20" s="15">
        <v>10</v>
      </c>
      <c r="B20" s="70">
        <f>[4]Sheet1!E2240</f>
        <v>171516100012</v>
      </c>
      <c r="C20" s="38">
        <v>20</v>
      </c>
      <c r="D20" s="38"/>
      <c r="E20" s="38">
        <v>58</v>
      </c>
      <c r="F20" s="49"/>
      <c r="G20" s="15"/>
      <c r="H20" s="2"/>
      <c r="I20" s="2"/>
      <c r="J20" s="30"/>
      <c r="K20" s="3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>
      <c r="A21" s="15">
        <v>11</v>
      </c>
      <c r="B21" s="70">
        <f>[4]Sheet1!E2241</f>
        <v>171516100013</v>
      </c>
      <c r="C21" s="38">
        <v>22</v>
      </c>
      <c r="D21" s="38"/>
      <c r="E21" s="38">
        <v>62</v>
      </c>
      <c r="F21" s="49"/>
      <c r="G21" s="15"/>
      <c r="H21" s="51"/>
      <c r="I21" s="90"/>
      <c r="J21" s="90"/>
      <c r="K21" s="2"/>
      <c r="L21" s="2"/>
      <c r="M21" s="30"/>
      <c r="N21" s="30"/>
      <c r="O21" s="30"/>
      <c r="P21" s="30"/>
      <c r="Q21" s="30"/>
      <c r="R21" s="2"/>
      <c r="S21" s="2"/>
      <c r="T21" s="2"/>
      <c r="U21" s="2"/>
      <c r="V21" s="2"/>
      <c r="W21" s="2"/>
    </row>
    <row r="22" spans="1:23">
      <c r="A22" s="15">
        <v>12</v>
      </c>
      <c r="B22" s="70">
        <f>[4]Sheet1!E2242</f>
        <v>171516100014</v>
      </c>
      <c r="C22" s="38">
        <v>20</v>
      </c>
      <c r="D22" s="38"/>
      <c r="E22" s="38">
        <v>58</v>
      </c>
      <c r="F22" s="49"/>
      <c r="G22" s="15"/>
      <c r="H22" s="52"/>
      <c r="I22" s="53"/>
      <c r="J22" s="53"/>
      <c r="K22" s="2"/>
      <c r="L22" s="2"/>
      <c r="M22" s="30"/>
      <c r="N22" s="30"/>
      <c r="O22" s="30"/>
      <c r="P22" s="30"/>
      <c r="Q22" s="30"/>
      <c r="R22" s="2"/>
      <c r="S22" s="2"/>
      <c r="T22" s="2"/>
      <c r="U22" s="2"/>
      <c r="V22" s="2"/>
      <c r="W22" s="2"/>
    </row>
    <row r="23" spans="1:23">
      <c r="A23" s="15">
        <v>13</v>
      </c>
      <c r="B23" s="70">
        <f>[4]Sheet1!E2243</f>
        <v>171516100017</v>
      </c>
      <c r="C23" s="38">
        <v>22</v>
      </c>
      <c r="D23" s="38"/>
      <c r="E23" s="38">
        <v>64</v>
      </c>
      <c r="F23" s="49"/>
      <c r="G23" s="15"/>
      <c r="H23" s="15"/>
      <c r="I23" s="2"/>
      <c r="J23" s="2"/>
      <c r="K23" s="2"/>
      <c r="L23" s="2"/>
      <c r="M23" s="2"/>
      <c r="N23" s="30"/>
      <c r="O23" s="30"/>
      <c r="P23" s="30"/>
      <c r="Q23" s="30"/>
      <c r="R23" s="30"/>
      <c r="S23" s="2"/>
      <c r="T23" s="2"/>
      <c r="U23" s="2"/>
      <c r="V23" s="2"/>
      <c r="W23" s="2"/>
    </row>
    <row r="24" spans="1:23">
      <c r="A24" s="15">
        <v>14</v>
      </c>
      <c r="B24" s="70">
        <f>[4]Sheet1!E2244</f>
        <v>171516100018</v>
      </c>
      <c r="C24" s="38">
        <v>14</v>
      </c>
      <c r="D24" s="38"/>
      <c r="E24" s="38">
        <v>56</v>
      </c>
      <c r="F24" s="49"/>
      <c r="G24" s="15"/>
      <c r="H24" s="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2"/>
    </row>
    <row r="25" spans="1:23" ht="15.5">
      <c r="A25" s="15">
        <v>15</v>
      </c>
      <c r="B25" s="70">
        <f>[4]Sheet1!E2245</f>
        <v>171516100019</v>
      </c>
      <c r="C25" s="38">
        <v>20</v>
      </c>
      <c r="D25" s="54"/>
      <c r="E25" s="38">
        <v>62</v>
      </c>
      <c r="F25" s="55"/>
      <c r="G25" s="56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2"/>
    </row>
    <row r="26" spans="1:23" ht="15.5">
      <c r="A26" s="15">
        <v>16</v>
      </c>
      <c r="B26" s="70">
        <f>[4]Sheet1!E2246</f>
        <v>171516100021</v>
      </c>
      <c r="C26" s="38">
        <v>18</v>
      </c>
      <c r="D26" s="38"/>
      <c r="E26" s="38">
        <v>58</v>
      </c>
      <c r="F26" s="49"/>
      <c r="G26" s="56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2"/>
    </row>
    <row r="27" spans="1:23" ht="15.5">
      <c r="A27" s="15">
        <v>17</v>
      </c>
      <c r="B27" s="70">
        <f>[4]Sheet1!E2247</f>
        <v>171516100022</v>
      </c>
      <c r="C27" s="38">
        <v>24</v>
      </c>
      <c r="D27" s="38"/>
      <c r="E27" s="38">
        <v>66</v>
      </c>
      <c r="F27" s="49"/>
      <c r="G27" s="56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2"/>
    </row>
    <row r="28" spans="1:23" ht="15.5">
      <c r="A28" s="15">
        <v>18</v>
      </c>
      <c r="B28" s="70">
        <f>[4]Sheet1!E2248</f>
        <v>171516100023</v>
      </c>
      <c r="C28" s="38">
        <v>24</v>
      </c>
      <c r="D28" s="38"/>
      <c r="E28" s="38">
        <v>62</v>
      </c>
      <c r="F28" s="49"/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2"/>
    </row>
    <row r="29" spans="1:23" ht="15.5">
      <c r="A29" s="15">
        <v>19</v>
      </c>
      <c r="B29" s="70">
        <f>[4]Sheet1!E2249</f>
        <v>171516100024</v>
      </c>
      <c r="C29" s="38">
        <v>22</v>
      </c>
      <c r="D29" s="38"/>
      <c r="E29" s="38">
        <v>60</v>
      </c>
      <c r="F29" s="49"/>
      <c r="G29" s="56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2"/>
    </row>
    <row r="30" spans="1:23" ht="15.5">
      <c r="A30" s="15">
        <v>20</v>
      </c>
      <c r="B30" s="70">
        <f>[4]Sheet1!E2250</f>
        <v>171516100026</v>
      </c>
      <c r="C30" s="38">
        <v>28</v>
      </c>
      <c r="D30" s="38"/>
      <c r="E30" s="38">
        <v>68</v>
      </c>
      <c r="F30" s="49"/>
      <c r="G30" s="56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2"/>
    </row>
    <row r="31" spans="1:23" ht="15.5">
      <c r="A31" s="15">
        <v>21</v>
      </c>
      <c r="B31" s="70">
        <f>[4]Sheet1!E2251</f>
        <v>171516100030</v>
      </c>
      <c r="C31" s="38">
        <v>16</v>
      </c>
      <c r="D31" s="38"/>
      <c r="E31" s="38">
        <v>56</v>
      </c>
      <c r="F31" s="49"/>
      <c r="G31" s="56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2"/>
    </row>
    <row r="32" spans="1:23" ht="15.5">
      <c r="A32" s="15">
        <v>22</v>
      </c>
      <c r="B32" s="70">
        <f>[4]Sheet1!E2252</f>
        <v>171516100031</v>
      </c>
      <c r="C32" s="38">
        <v>14</v>
      </c>
      <c r="D32" s="38"/>
      <c r="E32" s="38">
        <v>46</v>
      </c>
      <c r="F32" s="49"/>
      <c r="G32" s="56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2"/>
    </row>
    <row r="33" spans="1:23" ht="15.5">
      <c r="A33" s="15">
        <v>23</v>
      </c>
      <c r="B33" s="70">
        <f>[4]Sheet1!E2253</f>
        <v>171516100032</v>
      </c>
      <c r="C33" s="38">
        <v>20</v>
      </c>
      <c r="D33" s="38"/>
      <c r="E33" s="38">
        <v>60</v>
      </c>
      <c r="F33" s="49"/>
      <c r="G33" s="5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2"/>
    </row>
    <row r="34" spans="1:23" ht="15.5">
      <c r="A34" s="15">
        <v>24</v>
      </c>
      <c r="B34" s="70">
        <f>[4]Sheet1!E2254</f>
        <v>171516100033</v>
      </c>
      <c r="C34" s="38">
        <v>24</v>
      </c>
      <c r="D34" s="38"/>
      <c r="E34" s="38">
        <v>64</v>
      </c>
      <c r="F34" s="49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>
      <c r="A35" s="15">
        <v>25</v>
      </c>
      <c r="B35" s="70">
        <f>[4]Sheet1!E2255</f>
        <v>171516100034</v>
      </c>
      <c r="C35" s="38">
        <v>26</v>
      </c>
      <c r="D35" s="38"/>
      <c r="E35" s="38">
        <v>66</v>
      </c>
      <c r="F35" s="49"/>
      <c r="G35" s="50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2"/>
    </row>
    <row r="36" spans="1:23">
      <c r="A36" s="15">
        <v>26</v>
      </c>
      <c r="B36" s="70">
        <f>[4]Sheet1!E2256</f>
        <v>171516100035</v>
      </c>
      <c r="C36" s="38">
        <v>18</v>
      </c>
      <c r="D36" s="38"/>
      <c r="E36" s="38">
        <v>50</v>
      </c>
      <c r="F36" s="49"/>
      <c r="G36" s="15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>
      <c r="A37" s="15">
        <v>27</v>
      </c>
      <c r="B37" s="70">
        <f>[4]Sheet1!E2257</f>
        <v>171516100037</v>
      </c>
      <c r="C37" s="38">
        <v>20</v>
      </c>
      <c r="D37" s="38"/>
      <c r="E37" s="38">
        <v>54</v>
      </c>
      <c r="F37" s="49"/>
      <c r="G37" s="15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5">
      <c r="A38" s="15">
        <v>28</v>
      </c>
      <c r="B38" s="70">
        <f>[4]Sheet1!E2258</f>
        <v>171516100038</v>
      </c>
      <c r="C38" s="38">
        <v>20</v>
      </c>
      <c r="D38" s="38"/>
      <c r="E38" s="38">
        <v>58</v>
      </c>
      <c r="F38" s="49"/>
      <c r="G38" s="5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2"/>
    </row>
    <row r="39" spans="1:23" ht="15.5">
      <c r="A39" s="15">
        <v>29</v>
      </c>
      <c r="B39" s="70">
        <f>[4]Sheet1!E2259</f>
        <v>171516100039</v>
      </c>
      <c r="C39" s="38">
        <v>20</v>
      </c>
      <c r="D39" s="38"/>
      <c r="E39" s="38">
        <v>56</v>
      </c>
      <c r="F39" s="49"/>
      <c r="G39" s="56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2"/>
    </row>
    <row r="40" spans="1:23" ht="15.5">
      <c r="A40" s="15">
        <v>30</v>
      </c>
      <c r="B40" s="70">
        <f>[4]Sheet1!E2260</f>
        <v>171516100040</v>
      </c>
      <c r="C40" s="38">
        <v>24</v>
      </c>
      <c r="D40" s="38"/>
      <c r="E40" s="38">
        <v>62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2"/>
    </row>
    <row r="41" spans="1:23" ht="15.5">
      <c r="A41" s="15">
        <v>31</v>
      </c>
      <c r="B41" s="70">
        <f>[4]Sheet1!E2261</f>
        <v>171516100041</v>
      </c>
      <c r="C41" s="38">
        <v>24</v>
      </c>
      <c r="D41" s="38"/>
      <c r="E41" s="38">
        <v>60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2"/>
    </row>
    <row r="42" spans="1:23" ht="15.5">
      <c r="A42" s="15">
        <v>32</v>
      </c>
      <c r="B42" s="70">
        <f>[4]Sheet1!E2262</f>
        <v>171516100042</v>
      </c>
      <c r="C42" s="38">
        <v>18</v>
      </c>
      <c r="D42" s="38"/>
      <c r="E42" s="38">
        <v>50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2"/>
    </row>
    <row r="43" spans="1:23" ht="15.5">
      <c r="A43" s="15">
        <v>33</v>
      </c>
      <c r="B43" s="70">
        <f>[4]Sheet1!E2263</f>
        <v>171516100043</v>
      </c>
      <c r="C43" s="38">
        <v>16</v>
      </c>
      <c r="D43" s="38"/>
      <c r="E43" s="38">
        <v>46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2"/>
    </row>
    <row r="44" spans="1:23" ht="15.5">
      <c r="A44" s="15">
        <v>34</v>
      </c>
      <c r="B44" s="70">
        <f>[4]Sheet1!E2264</f>
        <v>171516100044</v>
      </c>
      <c r="C44" s="38">
        <v>22</v>
      </c>
      <c r="D44" s="38"/>
      <c r="E44" s="38">
        <v>58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2"/>
    </row>
    <row r="45" spans="1:23" ht="15.5">
      <c r="A45" s="15">
        <v>35</v>
      </c>
      <c r="B45" s="70">
        <f>[4]Sheet1!E2265</f>
        <v>171516100045</v>
      </c>
      <c r="C45" s="38">
        <v>20</v>
      </c>
      <c r="D45" s="38"/>
      <c r="E45" s="38">
        <v>58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2"/>
    </row>
    <row r="46" spans="1:23" ht="15.5">
      <c r="A46" s="15">
        <v>36</v>
      </c>
      <c r="B46" s="70">
        <f>[4]Sheet1!E2266</f>
        <v>171516100048</v>
      </c>
      <c r="C46" s="38">
        <v>24</v>
      </c>
      <c r="D46" s="38"/>
      <c r="E46" s="38">
        <v>60</v>
      </c>
      <c r="F46" s="49"/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2"/>
    </row>
    <row r="47" spans="1:23" ht="15.5">
      <c r="A47" s="15">
        <v>37</v>
      </c>
      <c r="B47" s="70">
        <f>[4]Sheet1!E2267</f>
        <v>171516100049</v>
      </c>
      <c r="C47" s="38">
        <v>16</v>
      </c>
      <c r="D47" s="38"/>
      <c r="E47" s="38">
        <v>50</v>
      </c>
      <c r="F47" s="49"/>
      <c r="G47" s="5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2"/>
    </row>
    <row r="48" spans="1:23" ht="15.5">
      <c r="A48" s="15">
        <v>38</v>
      </c>
      <c r="B48" s="70">
        <f>[4]Sheet1!E2268</f>
        <v>171516100050</v>
      </c>
      <c r="C48" s="38">
        <v>24</v>
      </c>
      <c r="D48" s="38"/>
      <c r="E48" s="38">
        <v>62</v>
      </c>
      <c r="F48" s="49"/>
      <c r="G48" s="5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2"/>
    </row>
    <row r="49" spans="1:23">
      <c r="A49" s="15">
        <v>39</v>
      </c>
      <c r="B49" s="70">
        <f>[4]Sheet1!E2269</f>
        <v>171516100051</v>
      </c>
      <c r="C49" s="38">
        <v>22</v>
      </c>
      <c r="D49" s="38"/>
      <c r="E49" s="38">
        <v>58</v>
      </c>
      <c r="F49" s="49"/>
      <c r="G49" s="50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2"/>
    </row>
    <row r="50" spans="1:23">
      <c r="A50" s="15">
        <v>40</v>
      </c>
      <c r="B50" s="70">
        <f>[4]Sheet1!E2270</f>
        <v>171516100052</v>
      </c>
      <c r="C50" s="38">
        <v>16</v>
      </c>
      <c r="D50" s="38"/>
      <c r="E50" s="38">
        <v>56</v>
      </c>
      <c r="F50" s="49"/>
      <c r="G50" s="15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>
      <c r="A51" s="15">
        <v>41</v>
      </c>
      <c r="B51" s="70">
        <f>[4]Sheet1!E2271</f>
        <v>171516100053</v>
      </c>
      <c r="C51" s="38">
        <v>20</v>
      </c>
      <c r="D51" s="38"/>
      <c r="E51" s="38">
        <v>54</v>
      </c>
      <c r="F51" s="49"/>
      <c r="G51" s="15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5">
      <c r="A52" s="15">
        <v>42</v>
      </c>
      <c r="B52" s="70">
        <f>[4]Sheet1!E2272</f>
        <v>171516100054</v>
      </c>
      <c r="C52" s="38">
        <v>18</v>
      </c>
      <c r="D52" s="54"/>
      <c r="E52" s="38">
        <v>46</v>
      </c>
      <c r="F52" s="55"/>
      <c r="G52" s="5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2"/>
    </row>
    <row r="53" spans="1:23" ht="15.5">
      <c r="A53" s="15">
        <v>43</v>
      </c>
      <c r="B53" s="70">
        <f>[4]Sheet1!E2273</f>
        <v>171516100055</v>
      </c>
      <c r="C53" s="38">
        <v>22</v>
      </c>
      <c r="D53" s="54"/>
      <c r="E53" s="38">
        <v>56</v>
      </c>
      <c r="F53" s="55"/>
      <c r="G53" s="5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2"/>
    </row>
    <row r="54" spans="1:23" ht="15.5">
      <c r="A54" s="15">
        <v>44</v>
      </c>
      <c r="B54" s="70">
        <f>[4]Sheet1!E2274</f>
        <v>171516100056</v>
      </c>
      <c r="C54" s="38">
        <v>26</v>
      </c>
      <c r="D54" s="38"/>
      <c r="E54" s="38">
        <v>62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2"/>
    </row>
    <row r="55" spans="1:23" ht="15.5">
      <c r="A55" s="15">
        <v>45</v>
      </c>
      <c r="B55" s="70">
        <f>[4]Sheet1!E2275</f>
        <v>171516100057</v>
      </c>
      <c r="C55" s="38">
        <v>16</v>
      </c>
      <c r="D55" s="38"/>
      <c r="E55" s="38">
        <v>54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2"/>
    </row>
    <row r="56" spans="1:23" ht="15.5">
      <c r="A56" s="15">
        <v>46</v>
      </c>
      <c r="B56" s="70">
        <f>[4]Sheet1!E2276</f>
        <v>171516100058</v>
      </c>
      <c r="C56" s="38">
        <v>20</v>
      </c>
      <c r="D56" s="38"/>
      <c r="E56" s="38">
        <v>60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2"/>
    </row>
    <row r="57" spans="1:23" ht="15.5">
      <c r="A57" s="15">
        <v>47</v>
      </c>
      <c r="B57" s="70">
        <f>[4]Sheet1!E2277</f>
        <v>171516100059</v>
      </c>
      <c r="C57" s="38">
        <v>20</v>
      </c>
      <c r="D57" s="38"/>
      <c r="E57" s="38">
        <v>56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2"/>
    </row>
    <row r="58" spans="1:23" ht="15.5">
      <c r="A58" s="15">
        <v>48</v>
      </c>
      <c r="B58" s="70">
        <f>[4]Sheet1!E2278</f>
        <v>171516100060</v>
      </c>
      <c r="C58" s="38">
        <v>22</v>
      </c>
      <c r="D58" s="38"/>
      <c r="E58" s="38">
        <v>56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2"/>
    </row>
    <row r="59" spans="1:23" ht="15.5">
      <c r="A59" s="15">
        <v>49</v>
      </c>
      <c r="B59" s="70">
        <f>[4]Sheet1!E2279</f>
        <v>171516100061</v>
      </c>
      <c r="C59" s="38">
        <v>28</v>
      </c>
      <c r="D59" s="38"/>
      <c r="E59" s="38">
        <v>68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2"/>
    </row>
    <row r="60" spans="1:23" ht="15.5">
      <c r="A60" s="15">
        <v>50</v>
      </c>
      <c r="B60" s="70">
        <f>[4]Sheet1!E2280</f>
        <v>171516100062</v>
      </c>
      <c r="C60" s="38">
        <v>16</v>
      </c>
      <c r="D60" s="38"/>
      <c r="E60" s="38">
        <v>50</v>
      </c>
      <c r="F60" s="49"/>
      <c r="G60" s="5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2"/>
    </row>
    <row r="61" spans="1:23" ht="15.5">
      <c r="A61" s="15">
        <v>51</v>
      </c>
      <c r="B61" s="70">
        <f>[4]Sheet1!E2281</f>
        <v>171516100064</v>
      </c>
      <c r="C61" s="38">
        <v>10</v>
      </c>
      <c r="D61" s="38"/>
      <c r="E61" s="38">
        <v>58</v>
      </c>
      <c r="F61" s="49"/>
      <c r="G61" s="56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2"/>
    </row>
    <row r="62" spans="1:23" ht="15.5">
      <c r="A62" s="15">
        <v>52</v>
      </c>
      <c r="B62" s="70">
        <f>[4]Sheet1!E2282</f>
        <v>171516100066</v>
      </c>
      <c r="C62" s="38">
        <v>18</v>
      </c>
      <c r="D62" s="38"/>
      <c r="E62" s="38">
        <v>56</v>
      </c>
      <c r="F62" s="49"/>
      <c r="G62" s="5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2"/>
    </row>
    <row r="63" spans="1:23">
      <c r="A63" s="15">
        <v>53</v>
      </c>
      <c r="B63" s="70">
        <f>[4]Sheet1!E2283</f>
        <v>171516100067</v>
      </c>
      <c r="C63" s="38">
        <v>28</v>
      </c>
      <c r="D63" s="38"/>
      <c r="E63" s="38">
        <v>68</v>
      </c>
      <c r="F63" s="49"/>
      <c r="G63" s="15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>
      <c r="A64" s="15">
        <v>54</v>
      </c>
      <c r="B64" s="70">
        <f>[4]Sheet1!E2284</f>
        <v>171516100068</v>
      </c>
      <c r="C64" s="38">
        <v>18</v>
      </c>
      <c r="D64" s="38"/>
      <c r="E64" s="38">
        <v>46</v>
      </c>
      <c r="F64" s="49"/>
      <c r="G64" s="1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>
      <c r="A65" s="15">
        <v>55</v>
      </c>
      <c r="B65" s="70">
        <f>[4]Sheet1!E2285</f>
        <v>171516100069</v>
      </c>
      <c r="C65" s="38">
        <v>24</v>
      </c>
      <c r="D65" s="38"/>
      <c r="E65" s="38">
        <v>66</v>
      </c>
      <c r="F65" s="49"/>
      <c r="G65" s="1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>
      <c r="A66" s="15">
        <v>56</v>
      </c>
      <c r="B66" s="70">
        <f>[4]Sheet1!E2286</f>
        <v>171516100070</v>
      </c>
      <c r="C66" s="38">
        <v>24</v>
      </c>
      <c r="D66" s="38"/>
      <c r="E66" s="38">
        <v>66</v>
      </c>
      <c r="F66" s="49"/>
      <c r="G66" s="1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>
      <c r="A67" s="15">
        <v>57</v>
      </c>
      <c r="B67" s="70">
        <f>[4]Sheet1!E2287</f>
        <v>171516100071</v>
      </c>
      <c r="C67" s="38">
        <v>20</v>
      </c>
      <c r="D67" s="38"/>
      <c r="E67" s="38">
        <v>56</v>
      </c>
      <c r="F67" s="49"/>
      <c r="G67" s="1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>
      <c r="A68" s="15">
        <v>58</v>
      </c>
      <c r="B68" s="70">
        <f>[4]Sheet1!E2288</f>
        <v>171516100072</v>
      </c>
      <c r="C68" s="38">
        <v>20</v>
      </c>
      <c r="D68" s="38"/>
      <c r="E68" s="38">
        <v>52</v>
      </c>
      <c r="F68" s="49"/>
      <c r="G68" s="15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>
      <c r="A69" s="15">
        <v>59</v>
      </c>
      <c r="B69" s="70">
        <f>[4]Sheet1!E2289</f>
        <v>171516100073</v>
      </c>
      <c r="C69" s="38">
        <v>26</v>
      </c>
      <c r="D69" s="38"/>
      <c r="E69" s="38">
        <v>66</v>
      </c>
      <c r="F69" s="49"/>
      <c r="G69" s="15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>
      <c r="A70" s="15">
        <v>60</v>
      </c>
      <c r="B70" s="70">
        <f>[4]Sheet1!E2290</f>
        <v>171516100074</v>
      </c>
      <c r="C70" s="38">
        <v>24</v>
      </c>
      <c r="D70" s="38"/>
      <c r="E70" s="38">
        <v>66</v>
      </c>
      <c r="F70" s="49"/>
      <c r="G70" s="15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>
      <c r="A71" s="15">
        <v>61</v>
      </c>
      <c r="B71" s="70">
        <f>[4]Sheet1!E2291</f>
        <v>171516101075</v>
      </c>
      <c r="C71" s="38">
        <v>26</v>
      </c>
      <c r="E71" s="38">
        <v>64</v>
      </c>
    </row>
    <row r="72" spans="1:23">
      <c r="A72" s="15">
        <v>62</v>
      </c>
      <c r="B72" s="70">
        <f>[4]Sheet1!E2292</f>
        <v>171516101076</v>
      </c>
      <c r="C72" s="38">
        <v>18</v>
      </c>
      <c r="E72" s="38">
        <v>50</v>
      </c>
    </row>
    <row r="73" spans="1:23">
      <c r="A73" s="15">
        <v>63</v>
      </c>
      <c r="B73" s="70">
        <f>[4]Sheet1!E2293</f>
        <v>171516101077</v>
      </c>
      <c r="C73" s="38">
        <v>24</v>
      </c>
      <c r="E73" s="38">
        <v>60</v>
      </c>
    </row>
    <row r="74" spans="1:23">
      <c r="A74" s="15">
        <v>64</v>
      </c>
      <c r="B74" s="70">
        <f>[4]Sheet1!E2294</f>
        <v>171516101078</v>
      </c>
      <c r="C74" s="38">
        <v>16</v>
      </c>
      <c r="E74" s="38">
        <v>50</v>
      </c>
    </row>
    <row r="75" spans="1:23">
      <c r="A75" s="15">
        <v>65</v>
      </c>
      <c r="B75" s="70">
        <f>[4]Sheet1!E2295</f>
        <v>171516101079</v>
      </c>
      <c r="C75" s="38">
        <v>16</v>
      </c>
      <c r="E75" s="38">
        <v>52</v>
      </c>
    </row>
    <row r="76" spans="1:23">
      <c r="A76" s="15">
        <v>66</v>
      </c>
      <c r="B76" s="70">
        <f>[4]Sheet1!E2296</f>
        <v>171516101080</v>
      </c>
      <c r="C76" s="38">
        <v>16</v>
      </c>
      <c r="E76" s="38">
        <v>52</v>
      </c>
    </row>
    <row r="77" spans="1:23">
      <c r="E77" s="71"/>
    </row>
  </sheetData>
  <mergeCells count="7">
    <mergeCell ref="O3:W7"/>
    <mergeCell ref="A4:E4"/>
    <mergeCell ref="I21:J21"/>
    <mergeCell ref="A1:E1"/>
    <mergeCell ref="G1:M1"/>
    <mergeCell ref="A2:E2"/>
    <mergeCell ref="A3:E3"/>
  </mergeCells>
  <conditionalFormatting sqref="C11:C76">
    <cfRule type="cellIs" dxfId="60" priority="1" operator="equal">
      <formula>0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6"/>
  <sheetViews>
    <sheetView topLeftCell="E6" workbookViewId="0">
      <selection activeCell="H17" sqref="H17:V17"/>
    </sheetView>
  </sheetViews>
  <sheetFormatPr defaultRowHeight="14.5"/>
  <sheetData>
    <row r="1" spans="1:23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89" t="s">
        <v>1</v>
      </c>
      <c r="B2" s="89"/>
      <c r="C2" s="89"/>
      <c r="D2" s="89"/>
      <c r="E2" s="89"/>
      <c r="F2" s="3"/>
      <c r="G2" s="4" t="s">
        <v>2</v>
      </c>
      <c r="H2" s="5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2.5">
      <c r="A3" s="89" t="s">
        <v>197</v>
      </c>
      <c r="B3" s="89"/>
      <c r="C3" s="89"/>
      <c r="D3" s="89"/>
      <c r="E3" s="89"/>
      <c r="F3" s="3"/>
      <c r="G3" s="4" t="s">
        <v>4</v>
      </c>
      <c r="H3" s="5"/>
      <c r="I3" s="7" t="s">
        <v>5</v>
      </c>
      <c r="J3" s="2"/>
      <c r="K3" s="8" t="s">
        <v>6</v>
      </c>
      <c r="L3" s="8" t="s">
        <v>7</v>
      </c>
      <c r="M3" s="2"/>
      <c r="N3" s="8" t="s">
        <v>8</v>
      </c>
      <c r="O3" s="88" t="s">
        <v>9</v>
      </c>
      <c r="P3" s="88"/>
      <c r="Q3" s="88"/>
      <c r="R3" s="88"/>
      <c r="S3" s="88"/>
      <c r="T3" s="88"/>
      <c r="U3" s="88"/>
      <c r="V3" s="88"/>
      <c r="W3" s="88"/>
    </row>
    <row r="4" spans="1:23" ht="21">
      <c r="A4" s="89" t="s">
        <v>198</v>
      </c>
      <c r="B4" s="89"/>
      <c r="C4" s="89"/>
      <c r="D4" s="89"/>
      <c r="E4" s="89"/>
      <c r="F4" s="3"/>
      <c r="G4" s="4" t="s">
        <v>11</v>
      </c>
      <c r="H4" s="5"/>
      <c r="I4" s="6"/>
      <c r="J4" s="2"/>
      <c r="K4" s="9" t="s">
        <v>12</v>
      </c>
      <c r="L4" s="9">
        <v>3</v>
      </c>
      <c r="M4" s="2"/>
      <c r="N4" s="10">
        <v>3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21">
      <c r="A5" s="11" t="s">
        <v>13</v>
      </c>
      <c r="B5" s="11"/>
      <c r="C5" s="11"/>
      <c r="D5" s="11"/>
      <c r="E5" s="11"/>
      <c r="F5" s="3"/>
      <c r="G5" s="4" t="s">
        <v>14</v>
      </c>
      <c r="H5" s="41">
        <f>(49/66)*100</f>
        <v>74.242424242424249</v>
      </c>
      <c r="I5" s="6"/>
      <c r="J5" s="2"/>
      <c r="K5" s="13" t="s">
        <v>15</v>
      </c>
      <c r="L5" s="13">
        <v>2</v>
      </c>
      <c r="M5" s="2"/>
      <c r="N5" s="14">
        <v>2</v>
      </c>
      <c r="O5" s="88"/>
      <c r="P5" s="88"/>
      <c r="Q5" s="88"/>
      <c r="R5" s="88"/>
      <c r="S5" s="88"/>
      <c r="T5" s="88"/>
      <c r="U5" s="88"/>
      <c r="V5" s="88"/>
      <c r="W5" s="88"/>
    </row>
    <row r="6" spans="1:23" ht="21">
      <c r="A6" s="15"/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42">
        <f>(64/66)*100</f>
        <v>96.969696969696969</v>
      </c>
      <c r="I6" s="6"/>
      <c r="J6" s="2"/>
      <c r="K6" s="19" t="s">
        <v>20</v>
      </c>
      <c r="L6" s="19">
        <v>1</v>
      </c>
      <c r="M6" s="2"/>
      <c r="N6" s="20">
        <v>1</v>
      </c>
      <c r="O6" s="88"/>
      <c r="P6" s="88"/>
      <c r="Q6" s="88"/>
      <c r="R6" s="88"/>
      <c r="S6" s="88"/>
      <c r="T6" s="88"/>
      <c r="U6" s="88"/>
      <c r="V6" s="88"/>
      <c r="W6" s="88"/>
    </row>
    <row r="7" spans="1:23" ht="58">
      <c r="A7" s="15"/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85.606060606060609</v>
      </c>
      <c r="I7" s="26">
        <v>0.6</v>
      </c>
      <c r="J7" s="2"/>
      <c r="K7" s="27" t="s">
        <v>24</v>
      </c>
      <c r="L7" s="27">
        <v>0</v>
      </c>
      <c r="M7" s="2"/>
      <c r="N7" s="28"/>
      <c r="O7" s="88"/>
      <c r="P7" s="88"/>
      <c r="Q7" s="88"/>
      <c r="R7" s="88"/>
      <c r="S7" s="88"/>
      <c r="T7" s="88"/>
      <c r="U7" s="88"/>
      <c r="V7" s="88"/>
      <c r="W7" s="88"/>
    </row>
    <row r="8" spans="1:23">
      <c r="A8" s="15"/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57</v>
      </c>
      <c r="I8" s="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>
      <c r="A9" s="15"/>
      <c r="B9" s="21" t="s">
        <v>30</v>
      </c>
      <c r="C9" s="23" t="s">
        <v>140</v>
      </c>
      <c r="D9" s="23"/>
      <c r="E9" s="23" t="s">
        <v>140</v>
      </c>
      <c r="F9" s="29"/>
      <c r="G9" s="15"/>
      <c r="H9" s="30"/>
      <c r="I9" s="3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5">
      <c r="A10" s="15"/>
      <c r="B10" s="21" t="s">
        <v>32</v>
      </c>
      <c r="C10" s="23">
        <v>30</v>
      </c>
      <c r="D10" s="31">
        <f>(0.55*30)</f>
        <v>16.5</v>
      </c>
      <c r="E10" s="32">
        <v>70</v>
      </c>
      <c r="F10" s="33">
        <f>0.55*70</f>
        <v>38.5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  <c r="U10" s="36" t="s">
        <v>46</v>
      </c>
      <c r="V10" s="36" t="s">
        <v>47</v>
      </c>
      <c r="W10" s="2"/>
    </row>
    <row r="11" spans="1:23" ht="15.5">
      <c r="A11" s="15">
        <v>1</v>
      </c>
      <c r="B11" s="70">
        <f>[4]Sheet1!E2231</f>
        <v>171516100002</v>
      </c>
      <c r="C11" s="38">
        <v>26</v>
      </c>
      <c r="D11" s="38">
        <f>COUNTIF(C11:C82,"&gt;="&amp;D10)</f>
        <v>49</v>
      </c>
      <c r="E11" s="38">
        <v>56</v>
      </c>
      <c r="F11" s="39">
        <f>COUNTIF(E11:E82,"&gt;="&amp;F10)</f>
        <v>64</v>
      </c>
      <c r="G11" s="40" t="s">
        <v>48</v>
      </c>
      <c r="H11" s="4">
        <v>2</v>
      </c>
      <c r="I11" s="4">
        <v>2</v>
      </c>
      <c r="J11" s="4"/>
      <c r="K11" s="6"/>
      <c r="L11" s="6"/>
      <c r="M11" s="6"/>
      <c r="N11" s="6"/>
      <c r="O11" s="6"/>
      <c r="P11" s="6"/>
      <c r="Q11" s="4">
        <v>2</v>
      </c>
      <c r="R11" s="4"/>
      <c r="S11" s="6"/>
      <c r="T11" s="6"/>
      <c r="U11" s="6">
        <v>1</v>
      </c>
      <c r="V11" s="6"/>
      <c r="W11" s="2"/>
    </row>
    <row r="12" spans="1:23" ht="15.5">
      <c r="A12" s="15">
        <v>2</v>
      </c>
      <c r="B12" s="70">
        <f>[4]Sheet1!E2232</f>
        <v>171516100003</v>
      </c>
      <c r="C12" s="38">
        <v>26</v>
      </c>
      <c r="D12" s="41">
        <f>(49/66)*100</f>
        <v>74.242424242424249</v>
      </c>
      <c r="E12" s="38">
        <v>66</v>
      </c>
      <c r="F12" s="42">
        <f>(64/66)*100</f>
        <v>96.969696969696969</v>
      </c>
      <c r="G12" s="40" t="s">
        <v>49</v>
      </c>
      <c r="H12" s="43">
        <v>2</v>
      </c>
      <c r="I12" s="43">
        <v>2</v>
      </c>
      <c r="J12" s="43"/>
      <c r="K12" s="6"/>
      <c r="L12" s="6"/>
      <c r="M12" s="6"/>
      <c r="N12" s="6"/>
      <c r="O12" s="6"/>
      <c r="P12" s="6"/>
      <c r="Q12" s="43">
        <v>2</v>
      </c>
      <c r="R12" s="4"/>
      <c r="S12" s="6"/>
      <c r="T12" s="6"/>
      <c r="U12" s="6">
        <v>1</v>
      </c>
      <c r="V12" s="6"/>
      <c r="W12" s="2"/>
    </row>
    <row r="13" spans="1:23" ht="15.5">
      <c r="A13" s="15">
        <v>3</v>
      </c>
      <c r="B13" s="70">
        <f>[4]Sheet1!E2233</f>
        <v>171516100005</v>
      </c>
      <c r="C13" s="38">
        <v>24</v>
      </c>
      <c r="D13" s="38"/>
      <c r="E13" s="38">
        <v>62</v>
      </c>
      <c r="F13" s="44"/>
      <c r="G13" s="40" t="s">
        <v>50</v>
      </c>
      <c r="H13" s="43">
        <v>1</v>
      </c>
      <c r="I13" s="43">
        <v>1</v>
      </c>
      <c r="J13" s="43"/>
      <c r="K13" s="6"/>
      <c r="L13" s="6"/>
      <c r="M13" s="6"/>
      <c r="N13" s="6"/>
      <c r="O13" s="6"/>
      <c r="P13" s="6"/>
      <c r="Q13" s="43">
        <v>1</v>
      </c>
      <c r="R13" s="4"/>
      <c r="S13" s="6"/>
      <c r="T13" s="6"/>
      <c r="U13" s="6">
        <v>1</v>
      </c>
      <c r="V13" s="6"/>
      <c r="W13" s="2"/>
    </row>
    <row r="14" spans="1:23" ht="15.5">
      <c r="A14" s="15">
        <v>4</v>
      </c>
      <c r="B14" s="70">
        <f>[4]Sheet1!E2234</f>
        <v>171516100006</v>
      </c>
      <c r="C14" s="38">
        <v>22</v>
      </c>
      <c r="D14" s="38"/>
      <c r="E14" s="38">
        <v>60</v>
      </c>
      <c r="F14" s="44"/>
      <c r="G14" s="40" t="s">
        <v>51</v>
      </c>
      <c r="H14" s="43">
        <v>1</v>
      </c>
      <c r="I14" s="43">
        <v>1</v>
      </c>
      <c r="J14" s="43"/>
      <c r="K14" s="6"/>
      <c r="L14" s="6"/>
      <c r="M14" s="6"/>
      <c r="N14" s="6"/>
      <c r="O14" s="6"/>
      <c r="P14" s="6"/>
      <c r="Q14" s="43">
        <v>1</v>
      </c>
      <c r="R14" s="4"/>
      <c r="S14" s="6"/>
      <c r="T14" s="6"/>
      <c r="U14" s="6">
        <v>1</v>
      </c>
      <c r="V14" s="6"/>
      <c r="W14" s="2"/>
    </row>
    <row r="15" spans="1:23" ht="15.5">
      <c r="A15" s="15">
        <v>5</v>
      </c>
      <c r="B15" s="70">
        <f>[4]Sheet1!E2235</f>
        <v>171516100007</v>
      </c>
      <c r="C15" s="38">
        <v>22</v>
      </c>
      <c r="D15" s="38"/>
      <c r="E15" s="38">
        <v>60</v>
      </c>
      <c r="F15" s="44"/>
      <c r="G15" s="40" t="s">
        <v>52</v>
      </c>
      <c r="H15" s="43">
        <v>2</v>
      </c>
      <c r="I15" s="43">
        <v>2</v>
      </c>
      <c r="J15" s="43"/>
      <c r="K15" s="6"/>
      <c r="L15" s="6"/>
      <c r="M15" s="6"/>
      <c r="N15" s="6"/>
      <c r="O15" s="6"/>
      <c r="P15" s="6"/>
      <c r="Q15" s="43">
        <v>2</v>
      </c>
      <c r="R15" s="4"/>
      <c r="S15" s="6"/>
      <c r="T15" s="6"/>
      <c r="U15" s="6">
        <v>1</v>
      </c>
      <c r="V15" s="6"/>
      <c r="W15" s="2"/>
    </row>
    <row r="16" spans="1:23" ht="15.5">
      <c r="A16" s="15">
        <v>6</v>
      </c>
      <c r="B16" s="70">
        <f>[4]Sheet1!E2236</f>
        <v>171516100008</v>
      </c>
      <c r="C16" s="38">
        <v>22</v>
      </c>
      <c r="D16" s="38"/>
      <c r="E16" s="38">
        <v>58</v>
      </c>
      <c r="F16" s="44"/>
      <c r="G16" s="45" t="s">
        <v>53</v>
      </c>
      <c r="H16" s="79">
        <f>AVERAGE(H11:H15)</f>
        <v>1.6</v>
      </c>
      <c r="I16" s="79">
        <f t="shared" ref="I16:U16" si="0">AVERAGE(I11:I15)</f>
        <v>1.6</v>
      </c>
      <c r="J16" s="79"/>
      <c r="K16" s="79"/>
      <c r="L16" s="79"/>
      <c r="M16" s="79"/>
      <c r="N16" s="79"/>
      <c r="O16" s="79"/>
      <c r="P16" s="79"/>
      <c r="Q16" s="79">
        <f t="shared" si="0"/>
        <v>1.6</v>
      </c>
      <c r="R16" s="79"/>
      <c r="S16" s="79"/>
      <c r="T16" s="79"/>
      <c r="U16" s="79">
        <f t="shared" si="0"/>
        <v>1</v>
      </c>
      <c r="V16" s="79"/>
      <c r="W16" s="2"/>
    </row>
    <row r="17" spans="1:23" ht="15.5">
      <c r="A17" s="15">
        <v>7</v>
      </c>
      <c r="B17" s="70">
        <f>[4]Sheet1!E2237</f>
        <v>171516100009</v>
      </c>
      <c r="C17" s="38">
        <v>18</v>
      </c>
      <c r="D17" s="38"/>
      <c r="E17" s="38">
        <v>56</v>
      </c>
      <c r="F17" s="38"/>
      <c r="G17" s="47" t="s">
        <v>54</v>
      </c>
      <c r="H17" s="48">
        <f>(85.61*H16)/100</f>
        <v>1.3697600000000001</v>
      </c>
      <c r="I17" s="48">
        <f t="shared" ref="I17:U17" si="1">(85.61*I16)/100</f>
        <v>1.3697600000000001</v>
      </c>
      <c r="J17" s="48"/>
      <c r="K17" s="48"/>
      <c r="L17" s="48"/>
      <c r="M17" s="48"/>
      <c r="N17" s="48"/>
      <c r="O17" s="48"/>
      <c r="P17" s="48"/>
      <c r="Q17" s="48">
        <f t="shared" si="1"/>
        <v>1.3697600000000001</v>
      </c>
      <c r="R17" s="48"/>
      <c r="S17" s="48"/>
      <c r="T17" s="48"/>
      <c r="U17" s="48">
        <f t="shared" si="1"/>
        <v>0.85609999999999997</v>
      </c>
      <c r="V17" s="48"/>
      <c r="W17" s="2"/>
    </row>
    <row r="18" spans="1:23">
      <c r="A18" s="15">
        <v>8</v>
      </c>
      <c r="B18" s="70">
        <f>[4]Sheet1!E2238</f>
        <v>171516100010</v>
      </c>
      <c r="C18" s="38">
        <v>18</v>
      </c>
      <c r="D18" s="38"/>
      <c r="E18" s="38">
        <v>40</v>
      </c>
      <c r="F18" s="49"/>
      <c r="G18" s="15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>
      <c r="A19" s="15">
        <v>9</v>
      </c>
      <c r="B19" s="70">
        <f>[4]Sheet1!E2239</f>
        <v>171516100011</v>
      </c>
      <c r="C19" s="38">
        <v>16</v>
      </c>
      <c r="D19" s="38"/>
      <c r="E19" s="38">
        <v>40</v>
      </c>
      <c r="F19" s="49"/>
      <c r="G19" s="15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>
      <c r="A20" s="15">
        <v>10</v>
      </c>
      <c r="B20" s="70">
        <f>[4]Sheet1!E2240</f>
        <v>171516100012</v>
      </c>
      <c r="C20" s="38">
        <v>24</v>
      </c>
      <c r="D20" s="38"/>
      <c r="E20" s="38">
        <v>58</v>
      </c>
      <c r="F20" s="49"/>
      <c r="G20" s="15"/>
      <c r="H20" s="2"/>
      <c r="I20" s="2"/>
      <c r="J20" s="30"/>
      <c r="K20" s="3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>
      <c r="A21" s="15">
        <v>11</v>
      </c>
      <c r="B21" s="70">
        <f>[4]Sheet1!E2241</f>
        <v>171516100013</v>
      </c>
      <c r="C21" s="38">
        <v>24</v>
      </c>
      <c r="D21" s="38"/>
      <c r="E21" s="38">
        <v>64</v>
      </c>
      <c r="F21" s="49"/>
      <c r="G21" s="15"/>
      <c r="H21" s="51"/>
      <c r="I21" s="90"/>
      <c r="J21" s="90"/>
      <c r="K21" s="2"/>
      <c r="L21" s="2"/>
      <c r="M21" s="30"/>
      <c r="N21" s="30"/>
      <c r="O21" s="30"/>
      <c r="P21" s="30"/>
      <c r="Q21" s="30"/>
      <c r="R21" s="2"/>
      <c r="S21" s="2"/>
      <c r="T21" s="2"/>
      <c r="U21" s="2"/>
      <c r="V21" s="2"/>
      <c r="W21" s="2"/>
    </row>
    <row r="22" spans="1:23">
      <c r="A22" s="15">
        <v>12</v>
      </c>
      <c r="B22" s="70">
        <f>[4]Sheet1!E2242</f>
        <v>171516100014</v>
      </c>
      <c r="C22" s="38">
        <v>18</v>
      </c>
      <c r="D22" s="38"/>
      <c r="E22" s="38">
        <v>56</v>
      </c>
      <c r="F22" s="49"/>
      <c r="G22" s="15"/>
      <c r="H22" s="52"/>
      <c r="I22" s="53"/>
      <c r="J22" s="53"/>
      <c r="K22" s="2"/>
      <c r="L22" s="2"/>
      <c r="M22" s="30"/>
      <c r="N22" s="30"/>
      <c r="O22" s="30"/>
      <c r="P22" s="30"/>
      <c r="Q22" s="30"/>
      <c r="R22" s="2"/>
      <c r="S22" s="2"/>
      <c r="T22" s="2"/>
      <c r="U22" s="2"/>
      <c r="V22" s="2"/>
      <c r="W22" s="2"/>
    </row>
    <row r="23" spans="1:23">
      <c r="A23" s="15">
        <v>13</v>
      </c>
      <c r="B23" s="70">
        <f>[4]Sheet1!E2243</f>
        <v>171516100017</v>
      </c>
      <c r="C23" s="38">
        <v>18</v>
      </c>
      <c r="D23" s="38"/>
      <c r="E23" s="38">
        <v>50</v>
      </c>
      <c r="F23" s="49"/>
      <c r="G23" s="15"/>
      <c r="H23" s="15"/>
      <c r="I23" s="2"/>
      <c r="J23" s="2"/>
      <c r="K23" s="2"/>
      <c r="L23" s="2"/>
      <c r="M23" s="2"/>
      <c r="N23" s="30"/>
      <c r="O23" s="30"/>
      <c r="P23" s="30"/>
      <c r="Q23" s="30"/>
      <c r="R23" s="30"/>
      <c r="S23" s="2"/>
      <c r="T23" s="2"/>
      <c r="U23" s="2"/>
      <c r="V23" s="2"/>
      <c r="W23" s="2"/>
    </row>
    <row r="24" spans="1:23">
      <c r="A24" s="15">
        <v>14</v>
      </c>
      <c r="B24" s="70">
        <f>[4]Sheet1!E2244</f>
        <v>171516100018</v>
      </c>
      <c r="C24" s="38">
        <v>14</v>
      </c>
      <c r="D24" s="38"/>
      <c r="E24" s="38">
        <v>40</v>
      </c>
      <c r="F24" s="49"/>
      <c r="G24" s="15"/>
      <c r="H24" s="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2"/>
    </row>
    <row r="25" spans="1:23" ht="15.5">
      <c r="A25" s="15">
        <v>15</v>
      </c>
      <c r="B25" s="70">
        <f>[4]Sheet1!E2245</f>
        <v>171516100019</v>
      </c>
      <c r="C25" s="38">
        <v>14</v>
      </c>
      <c r="D25" s="54"/>
      <c r="E25" s="38">
        <v>60</v>
      </c>
      <c r="F25" s="55"/>
      <c r="G25" s="56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2"/>
    </row>
    <row r="26" spans="1:23" ht="15.5">
      <c r="A26" s="15">
        <v>16</v>
      </c>
      <c r="B26" s="70">
        <f>[4]Sheet1!E2246</f>
        <v>171516100021</v>
      </c>
      <c r="C26" s="38">
        <v>14</v>
      </c>
      <c r="D26" s="38"/>
      <c r="E26" s="38">
        <v>50</v>
      </c>
      <c r="F26" s="49"/>
      <c r="G26" s="56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2"/>
    </row>
    <row r="27" spans="1:23" ht="15.5">
      <c r="A27" s="15">
        <v>17</v>
      </c>
      <c r="B27" s="70">
        <f>[4]Sheet1!E2247</f>
        <v>171516100022</v>
      </c>
      <c r="C27" s="38">
        <v>28</v>
      </c>
      <c r="D27" s="38"/>
      <c r="E27" s="38">
        <v>68</v>
      </c>
      <c r="F27" s="49"/>
      <c r="G27" s="56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2"/>
    </row>
    <row r="28" spans="1:23" ht="15.5">
      <c r="A28" s="15">
        <v>18</v>
      </c>
      <c r="B28" s="70">
        <f>[4]Sheet1!E2248</f>
        <v>171516100023</v>
      </c>
      <c r="C28" s="38">
        <v>24</v>
      </c>
      <c r="D28" s="38"/>
      <c r="E28" s="38">
        <v>60</v>
      </c>
      <c r="F28" s="49"/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2"/>
    </row>
    <row r="29" spans="1:23" ht="15.5">
      <c r="A29" s="15">
        <v>19</v>
      </c>
      <c r="B29" s="70">
        <f>[4]Sheet1!E2249</f>
        <v>171516100024</v>
      </c>
      <c r="C29" s="38">
        <v>24</v>
      </c>
      <c r="D29" s="38"/>
      <c r="E29" s="38">
        <v>58</v>
      </c>
      <c r="F29" s="49"/>
      <c r="G29" s="56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2"/>
    </row>
    <row r="30" spans="1:23" ht="15.5">
      <c r="A30" s="15">
        <v>20</v>
      </c>
      <c r="B30" s="70">
        <f>[4]Sheet1!E2250</f>
        <v>171516100026</v>
      </c>
      <c r="C30" s="38">
        <v>30</v>
      </c>
      <c r="D30" s="38"/>
      <c r="E30" s="38">
        <v>70</v>
      </c>
      <c r="F30" s="49"/>
      <c r="G30" s="56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2"/>
    </row>
    <row r="31" spans="1:23" ht="15.5">
      <c r="A31" s="15">
        <v>21</v>
      </c>
      <c r="B31" s="70">
        <f>[4]Sheet1!E2251</f>
        <v>171516100030</v>
      </c>
      <c r="C31" s="38">
        <v>16</v>
      </c>
      <c r="D31" s="38"/>
      <c r="E31" s="38">
        <v>50</v>
      </c>
      <c r="F31" s="49"/>
      <c r="G31" s="56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2"/>
    </row>
    <row r="32" spans="1:23" ht="15.5">
      <c r="A32" s="15">
        <v>22</v>
      </c>
      <c r="B32" s="70">
        <f>[4]Sheet1!E2252</f>
        <v>171516100031</v>
      </c>
      <c r="C32" s="38">
        <v>14</v>
      </c>
      <c r="D32" s="38"/>
      <c r="E32" s="38">
        <v>40</v>
      </c>
      <c r="F32" s="49"/>
      <c r="G32" s="56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2"/>
    </row>
    <row r="33" spans="1:23" ht="15.5">
      <c r="A33" s="15">
        <v>23</v>
      </c>
      <c r="B33" s="70">
        <f>[4]Sheet1!E2253</f>
        <v>171516100032</v>
      </c>
      <c r="C33" s="38">
        <v>22</v>
      </c>
      <c r="D33" s="38"/>
      <c r="E33" s="38">
        <v>58</v>
      </c>
      <c r="F33" s="49"/>
      <c r="G33" s="5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2"/>
    </row>
    <row r="34" spans="1:23" ht="15.5">
      <c r="A34" s="15">
        <v>24</v>
      </c>
      <c r="B34" s="70">
        <f>[4]Sheet1!E2254</f>
        <v>171516100033</v>
      </c>
      <c r="C34" s="38">
        <v>24</v>
      </c>
      <c r="D34" s="38"/>
      <c r="E34" s="38">
        <v>62</v>
      </c>
      <c r="F34" s="49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>
      <c r="A35" s="15">
        <v>25</v>
      </c>
      <c r="B35" s="70">
        <f>[4]Sheet1!E2255</f>
        <v>171516100034</v>
      </c>
      <c r="C35" s="38">
        <v>26</v>
      </c>
      <c r="D35" s="38"/>
      <c r="E35" s="38">
        <v>66</v>
      </c>
      <c r="F35" s="49"/>
      <c r="G35" s="50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2"/>
    </row>
    <row r="36" spans="1:23">
      <c r="A36" s="15">
        <v>26</v>
      </c>
      <c r="B36" s="70">
        <f>[4]Sheet1!E2256</f>
        <v>171516100035</v>
      </c>
      <c r="C36" s="38">
        <v>16</v>
      </c>
      <c r="D36" s="38"/>
      <c r="E36" s="38">
        <v>54</v>
      </c>
      <c r="F36" s="49"/>
      <c r="G36" s="15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>
      <c r="A37" s="15">
        <v>27</v>
      </c>
      <c r="B37" s="70">
        <f>[4]Sheet1!E2257</f>
        <v>171516100037</v>
      </c>
      <c r="C37" s="38">
        <v>20</v>
      </c>
      <c r="D37" s="38"/>
      <c r="E37" s="38">
        <v>60</v>
      </c>
      <c r="F37" s="49"/>
      <c r="G37" s="15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5">
      <c r="A38" s="15">
        <v>28</v>
      </c>
      <c r="B38" s="70">
        <f>[4]Sheet1!E2258</f>
        <v>171516100038</v>
      </c>
      <c r="C38" s="38">
        <v>22</v>
      </c>
      <c r="D38" s="38"/>
      <c r="E38" s="38">
        <v>52</v>
      </c>
      <c r="F38" s="49"/>
      <c r="G38" s="5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2"/>
    </row>
    <row r="39" spans="1:23" ht="15.5">
      <c r="A39" s="15">
        <v>29</v>
      </c>
      <c r="B39" s="70">
        <f>[4]Sheet1!E2259</f>
        <v>171516100039</v>
      </c>
      <c r="C39" s="38">
        <v>20</v>
      </c>
      <c r="D39" s="38"/>
      <c r="E39" s="38">
        <v>54</v>
      </c>
      <c r="F39" s="49"/>
      <c r="G39" s="56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2"/>
    </row>
    <row r="40" spans="1:23" ht="15.5">
      <c r="A40" s="15">
        <v>30</v>
      </c>
      <c r="B40" s="70">
        <f>[4]Sheet1!E2260</f>
        <v>171516100040</v>
      </c>
      <c r="C40" s="38">
        <v>26</v>
      </c>
      <c r="D40" s="38"/>
      <c r="E40" s="38">
        <v>66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2"/>
    </row>
    <row r="41" spans="1:23" ht="15.5">
      <c r="A41" s="15">
        <v>31</v>
      </c>
      <c r="B41" s="70">
        <f>[4]Sheet1!E2261</f>
        <v>171516100041</v>
      </c>
      <c r="C41" s="38">
        <v>24</v>
      </c>
      <c r="D41" s="38"/>
      <c r="E41" s="38">
        <v>64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2"/>
    </row>
    <row r="42" spans="1:23" ht="15.5">
      <c r="A42" s="15">
        <v>32</v>
      </c>
      <c r="B42" s="70">
        <f>[4]Sheet1!E2262</f>
        <v>171516100042</v>
      </c>
      <c r="C42" s="38">
        <v>16</v>
      </c>
      <c r="D42" s="38"/>
      <c r="E42" s="38">
        <v>48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2"/>
    </row>
    <row r="43" spans="1:23" ht="15.5">
      <c r="A43" s="15">
        <v>33</v>
      </c>
      <c r="B43" s="70">
        <f>[4]Sheet1!E2263</f>
        <v>171516100043</v>
      </c>
      <c r="C43" s="38">
        <v>16</v>
      </c>
      <c r="D43" s="38"/>
      <c r="E43" s="38">
        <v>40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2"/>
    </row>
    <row r="44" spans="1:23" ht="15.5">
      <c r="A44" s="15">
        <v>34</v>
      </c>
      <c r="B44" s="70">
        <f>[4]Sheet1!E2264</f>
        <v>171516100044</v>
      </c>
      <c r="C44" s="38">
        <v>22</v>
      </c>
      <c r="D44" s="38"/>
      <c r="E44" s="38">
        <v>58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2"/>
    </row>
    <row r="45" spans="1:23" ht="15.5">
      <c r="A45" s="15">
        <v>35</v>
      </c>
      <c r="B45" s="70">
        <f>[4]Sheet1!E2265</f>
        <v>171516100045</v>
      </c>
      <c r="C45" s="38">
        <v>20</v>
      </c>
      <c r="D45" s="38"/>
      <c r="E45" s="38">
        <v>58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2"/>
    </row>
    <row r="46" spans="1:23" ht="15.5">
      <c r="A46" s="15">
        <v>36</v>
      </c>
      <c r="B46" s="70">
        <f>[4]Sheet1!E2266</f>
        <v>171516100048</v>
      </c>
      <c r="C46" s="38">
        <v>26</v>
      </c>
      <c r="D46" s="38"/>
      <c r="E46" s="38">
        <v>66</v>
      </c>
      <c r="F46" s="49"/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2"/>
    </row>
    <row r="47" spans="1:23" ht="15.5">
      <c r="A47" s="15">
        <v>37</v>
      </c>
      <c r="B47" s="70">
        <f>[4]Sheet1!E2267</f>
        <v>171516100049</v>
      </c>
      <c r="C47" s="38">
        <v>16</v>
      </c>
      <c r="D47" s="38"/>
      <c r="E47" s="38">
        <v>40</v>
      </c>
      <c r="F47" s="49"/>
      <c r="G47" s="5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2"/>
    </row>
    <row r="48" spans="1:23" ht="15.5">
      <c r="A48" s="15">
        <v>38</v>
      </c>
      <c r="B48" s="70">
        <f>[4]Sheet1!E2268</f>
        <v>171516100050</v>
      </c>
      <c r="C48" s="38">
        <v>24</v>
      </c>
      <c r="D48" s="38"/>
      <c r="E48" s="38">
        <v>60</v>
      </c>
      <c r="F48" s="49"/>
      <c r="G48" s="5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2"/>
    </row>
    <row r="49" spans="1:23">
      <c r="A49" s="15">
        <v>39</v>
      </c>
      <c r="B49" s="70">
        <f>[4]Sheet1!E2269</f>
        <v>171516100051</v>
      </c>
      <c r="C49" s="38">
        <v>22</v>
      </c>
      <c r="D49" s="38"/>
      <c r="E49" s="38">
        <v>58</v>
      </c>
      <c r="F49" s="49"/>
      <c r="G49" s="50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2"/>
    </row>
    <row r="50" spans="1:23">
      <c r="A50" s="15">
        <v>40</v>
      </c>
      <c r="B50" s="70">
        <f>[4]Sheet1!E2270</f>
        <v>171516100052</v>
      </c>
      <c r="C50" s="38">
        <v>14</v>
      </c>
      <c r="D50" s="38"/>
      <c r="E50" s="38">
        <v>36</v>
      </c>
      <c r="F50" s="49"/>
      <c r="G50" s="15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>
      <c r="A51" s="15">
        <v>41</v>
      </c>
      <c r="B51" s="70">
        <f>[4]Sheet1!E2271</f>
        <v>171516100053</v>
      </c>
      <c r="C51" s="38">
        <v>20</v>
      </c>
      <c r="D51" s="38"/>
      <c r="E51" s="38">
        <v>56</v>
      </c>
      <c r="F51" s="49"/>
      <c r="G51" s="15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5">
      <c r="A52" s="15">
        <v>42</v>
      </c>
      <c r="B52" s="70">
        <f>[4]Sheet1!E2272</f>
        <v>171516100054</v>
      </c>
      <c r="C52" s="38">
        <v>18</v>
      </c>
      <c r="D52" s="54"/>
      <c r="E52" s="38">
        <v>56</v>
      </c>
      <c r="F52" s="55"/>
      <c r="G52" s="5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2"/>
    </row>
    <row r="53" spans="1:23" ht="15.5">
      <c r="A53" s="15">
        <v>43</v>
      </c>
      <c r="B53" s="70">
        <f>[4]Sheet1!E2273</f>
        <v>171516100055</v>
      </c>
      <c r="C53" s="38">
        <v>22</v>
      </c>
      <c r="D53" s="54"/>
      <c r="E53" s="38">
        <v>60</v>
      </c>
      <c r="F53" s="55"/>
      <c r="G53" s="5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2"/>
    </row>
    <row r="54" spans="1:23" ht="15.5">
      <c r="A54" s="15">
        <v>44</v>
      </c>
      <c r="B54" s="70">
        <f>[4]Sheet1!E2274</f>
        <v>171516100056</v>
      </c>
      <c r="C54" s="38">
        <v>26</v>
      </c>
      <c r="D54" s="38"/>
      <c r="E54" s="38">
        <v>64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2"/>
    </row>
    <row r="55" spans="1:23" ht="15.5">
      <c r="A55" s="15">
        <v>45</v>
      </c>
      <c r="B55" s="70">
        <f>[4]Sheet1!E2275</f>
        <v>171516100057</v>
      </c>
      <c r="C55" s="38">
        <v>20</v>
      </c>
      <c r="D55" s="38"/>
      <c r="E55" s="38">
        <v>44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2"/>
    </row>
    <row r="56" spans="1:23" ht="15.5">
      <c r="A56" s="15">
        <v>46</v>
      </c>
      <c r="B56" s="70">
        <f>[4]Sheet1!E2276</f>
        <v>171516100058</v>
      </c>
      <c r="C56" s="38">
        <v>22</v>
      </c>
      <c r="D56" s="38"/>
      <c r="E56" s="38">
        <v>58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2"/>
    </row>
    <row r="57" spans="1:23" ht="15.5">
      <c r="A57" s="15">
        <v>47</v>
      </c>
      <c r="B57" s="70">
        <f>[4]Sheet1!E2277</f>
        <v>171516100059</v>
      </c>
      <c r="C57" s="38">
        <v>24</v>
      </c>
      <c r="D57" s="38"/>
      <c r="E57" s="38">
        <v>56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2"/>
    </row>
    <row r="58" spans="1:23" ht="15.5">
      <c r="A58" s="15">
        <v>48</v>
      </c>
      <c r="B58" s="70">
        <f>[4]Sheet1!E2278</f>
        <v>171516100060</v>
      </c>
      <c r="C58" s="38">
        <v>24</v>
      </c>
      <c r="D58" s="38"/>
      <c r="E58" s="38">
        <v>56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2"/>
    </row>
    <row r="59" spans="1:23" ht="15.5">
      <c r="A59" s="15">
        <v>49</v>
      </c>
      <c r="B59" s="70">
        <f>[4]Sheet1!E2279</f>
        <v>171516100061</v>
      </c>
      <c r="C59" s="38">
        <v>30</v>
      </c>
      <c r="D59" s="38"/>
      <c r="E59" s="38">
        <v>70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2"/>
    </row>
    <row r="60" spans="1:23" ht="15.5">
      <c r="A60" s="15">
        <v>50</v>
      </c>
      <c r="B60" s="70">
        <f>[4]Sheet1!E2280</f>
        <v>171516100062</v>
      </c>
      <c r="C60" s="38">
        <v>16</v>
      </c>
      <c r="D60" s="38"/>
      <c r="E60" s="38">
        <v>50</v>
      </c>
      <c r="F60" s="49"/>
      <c r="G60" s="5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2"/>
    </row>
    <row r="61" spans="1:23" ht="15.5">
      <c r="A61" s="15">
        <v>51</v>
      </c>
      <c r="B61" s="70">
        <f>[4]Sheet1!E2281</f>
        <v>171516100064</v>
      </c>
      <c r="C61" s="38">
        <v>20</v>
      </c>
      <c r="D61" s="38"/>
      <c r="E61" s="38">
        <v>58</v>
      </c>
      <c r="F61" s="49"/>
      <c r="G61" s="56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2"/>
    </row>
    <row r="62" spans="1:23" ht="15.5">
      <c r="A62" s="15">
        <v>52</v>
      </c>
      <c r="B62" s="70">
        <f>[4]Sheet1!E2282</f>
        <v>171516100066</v>
      </c>
      <c r="C62" s="38">
        <v>22</v>
      </c>
      <c r="D62" s="38"/>
      <c r="E62" s="38">
        <v>56</v>
      </c>
      <c r="F62" s="49"/>
      <c r="G62" s="5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2"/>
    </row>
    <row r="63" spans="1:23">
      <c r="A63" s="15">
        <v>53</v>
      </c>
      <c r="B63" s="70">
        <f>[4]Sheet1!E2283</f>
        <v>171516100067</v>
      </c>
      <c r="C63" s="38">
        <v>28</v>
      </c>
      <c r="D63" s="38"/>
      <c r="E63" s="38">
        <v>68</v>
      </c>
      <c r="F63" s="49"/>
      <c r="G63" s="15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>
      <c r="A64" s="15">
        <v>54</v>
      </c>
      <c r="B64" s="70">
        <f>[4]Sheet1!E2284</f>
        <v>171516100068</v>
      </c>
      <c r="C64" s="38">
        <v>16</v>
      </c>
      <c r="D64" s="38"/>
      <c r="E64" s="38">
        <v>56</v>
      </c>
      <c r="F64" s="49"/>
      <c r="G64" s="1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>
      <c r="A65" s="15">
        <v>55</v>
      </c>
      <c r="B65" s="70">
        <f>[4]Sheet1!E2285</f>
        <v>171516100069</v>
      </c>
      <c r="C65" s="38">
        <v>24</v>
      </c>
      <c r="D65" s="38"/>
      <c r="E65" s="38">
        <v>43</v>
      </c>
      <c r="F65" s="49"/>
      <c r="G65" s="1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>
      <c r="A66" s="15">
        <v>56</v>
      </c>
      <c r="B66" s="70">
        <f>[4]Sheet1!E2286</f>
        <v>171516100070</v>
      </c>
      <c r="C66" s="38">
        <v>24</v>
      </c>
      <c r="D66" s="38"/>
      <c r="E66" s="38">
        <v>66</v>
      </c>
      <c r="F66" s="49"/>
      <c r="G66" s="1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>
      <c r="A67" s="15">
        <v>57</v>
      </c>
      <c r="B67" s="70">
        <f>[4]Sheet1!E2287</f>
        <v>171516100071</v>
      </c>
      <c r="C67" s="38">
        <v>18</v>
      </c>
      <c r="D67" s="38"/>
      <c r="E67" s="38">
        <v>54</v>
      </c>
      <c r="F67" s="49"/>
      <c r="G67" s="1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>
      <c r="A68" s="15">
        <v>58</v>
      </c>
      <c r="B68" s="70">
        <f>[4]Sheet1!E2288</f>
        <v>171516100072</v>
      </c>
      <c r="C68" s="38">
        <v>18</v>
      </c>
      <c r="D68" s="38"/>
      <c r="E68" s="38">
        <v>56</v>
      </c>
      <c r="F68" s="49"/>
      <c r="G68" s="15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>
      <c r="A69" s="15">
        <v>59</v>
      </c>
      <c r="B69" s="70">
        <f>[4]Sheet1!E2289</f>
        <v>171516100073</v>
      </c>
      <c r="C69" s="38">
        <v>26</v>
      </c>
      <c r="D69" s="38"/>
      <c r="E69" s="38">
        <v>66</v>
      </c>
      <c r="F69" s="49"/>
      <c r="G69" s="15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>
      <c r="A70" s="15">
        <v>60</v>
      </c>
      <c r="B70" s="70">
        <f>[4]Sheet1!E2290</f>
        <v>171516100074</v>
      </c>
      <c r="C70" s="38">
        <v>20</v>
      </c>
      <c r="D70" s="38"/>
      <c r="E70" s="38">
        <v>56</v>
      </c>
      <c r="F70" s="49"/>
      <c r="G70" s="15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>
      <c r="A71" s="15">
        <v>61</v>
      </c>
      <c r="B71" s="70">
        <f>[4]Sheet1!E2291</f>
        <v>171516101075</v>
      </c>
      <c r="C71" s="38">
        <v>28</v>
      </c>
      <c r="E71" s="38">
        <v>66</v>
      </c>
    </row>
    <row r="72" spans="1:23">
      <c r="A72" s="15">
        <v>62</v>
      </c>
      <c r="B72" s="70">
        <f>[4]Sheet1!E2292</f>
        <v>171516101076</v>
      </c>
      <c r="C72" s="38">
        <v>16</v>
      </c>
      <c r="E72" s="38">
        <v>50</v>
      </c>
    </row>
    <row r="73" spans="1:23">
      <c r="A73" s="15">
        <v>63</v>
      </c>
      <c r="B73" s="70">
        <f>[4]Sheet1!E2293</f>
        <v>171516101077</v>
      </c>
      <c r="C73" s="38">
        <v>16</v>
      </c>
      <c r="E73" s="38">
        <v>60</v>
      </c>
    </row>
    <row r="74" spans="1:23">
      <c r="A74" s="15">
        <v>64</v>
      </c>
      <c r="B74" s="70">
        <f>[4]Sheet1!E2294</f>
        <v>171516101078</v>
      </c>
      <c r="C74" s="38">
        <v>16</v>
      </c>
      <c r="E74" s="38">
        <v>0</v>
      </c>
    </row>
    <row r="75" spans="1:23">
      <c r="A75" s="15">
        <v>65</v>
      </c>
      <c r="B75" s="70">
        <f>[4]Sheet1!E2295</f>
        <v>171516101079</v>
      </c>
      <c r="C75" s="38">
        <v>16</v>
      </c>
      <c r="E75" s="38">
        <v>40</v>
      </c>
    </row>
    <row r="76" spans="1:23">
      <c r="A76" s="15">
        <v>66</v>
      </c>
      <c r="B76" s="70">
        <f>[4]Sheet1!E2296</f>
        <v>171516101080</v>
      </c>
      <c r="C76" s="38">
        <v>18</v>
      </c>
      <c r="E76" s="38">
        <v>50</v>
      </c>
    </row>
  </sheetData>
  <mergeCells count="7">
    <mergeCell ref="O3:W7"/>
    <mergeCell ref="A4:E4"/>
    <mergeCell ref="I21:J21"/>
    <mergeCell ref="A1:E1"/>
    <mergeCell ref="G1:M1"/>
    <mergeCell ref="A2:E2"/>
    <mergeCell ref="A3:E3"/>
  </mergeCells>
  <conditionalFormatting sqref="C11:C76">
    <cfRule type="cellIs" dxfId="59" priority="1" operator="equal">
      <formula>0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6"/>
  <sheetViews>
    <sheetView topLeftCell="E6" workbookViewId="0">
      <selection activeCell="H17" sqref="H17:V17"/>
    </sheetView>
  </sheetViews>
  <sheetFormatPr defaultRowHeight="14.5"/>
  <sheetData>
    <row r="1" spans="1:23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89" t="s">
        <v>1</v>
      </c>
      <c r="B2" s="89"/>
      <c r="C2" s="89"/>
      <c r="D2" s="89"/>
      <c r="E2" s="89"/>
      <c r="F2" s="3"/>
      <c r="G2" s="4" t="s">
        <v>2</v>
      </c>
      <c r="H2" s="5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2.5">
      <c r="A3" s="89" t="s">
        <v>199</v>
      </c>
      <c r="B3" s="89"/>
      <c r="C3" s="89"/>
      <c r="D3" s="89"/>
      <c r="E3" s="89"/>
      <c r="F3" s="3"/>
      <c r="G3" s="4" t="s">
        <v>4</v>
      </c>
      <c r="H3" s="5"/>
      <c r="I3" s="7" t="s">
        <v>5</v>
      </c>
      <c r="J3" s="2"/>
      <c r="K3" s="8" t="s">
        <v>6</v>
      </c>
      <c r="L3" s="8" t="s">
        <v>7</v>
      </c>
      <c r="M3" s="2"/>
      <c r="N3" s="8" t="s">
        <v>8</v>
      </c>
      <c r="O3" s="88" t="s">
        <v>9</v>
      </c>
      <c r="P3" s="88"/>
      <c r="Q3" s="88"/>
      <c r="R3" s="88"/>
      <c r="S3" s="88"/>
      <c r="T3" s="88"/>
      <c r="U3" s="88"/>
      <c r="V3" s="88"/>
      <c r="W3" s="88"/>
    </row>
    <row r="4" spans="1:23" ht="21">
      <c r="A4" s="89" t="s">
        <v>200</v>
      </c>
      <c r="B4" s="89"/>
      <c r="C4" s="89"/>
      <c r="D4" s="89"/>
      <c r="E4" s="89"/>
      <c r="F4" s="3"/>
      <c r="G4" s="4" t="s">
        <v>11</v>
      </c>
      <c r="H4" s="5"/>
      <c r="I4" s="6"/>
      <c r="J4" s="2"/>
      <c r="K4" s="9" t="s">
        <v>12</v>
      </c>
      <c r="L4" s="9">
        <v>3</v>
      </c>
      <c r="M4" s="2"/>
      <c r="N4" s="10">
        <v>3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21">
      <c r="A5" s="11" t="s">
        <v>13</v>
      </c>
      <c r="B5" s="11"/>
      <c r="C5" s="11"/>
      <c r="D5" s="11"/>
      <c r="E5" s="11"/>
      <c r="F5" s="3"/>
      <c r="G5" s="4" t="s">
        <v>14</v>
      </c>
      <c r="H5" s="41">
        <v>100</v>
      </c>
      <c r="I5" s="6"/>
      <c r="J5" s="2"/>
      <c r="K5" s="13" t="s">
        <v>15</v>
      </c>
      <c r="L5" s="13">
        <v>2</v>
      </c>
      <c r="M5" s="2"/>
      <c r="N5" s="14">
        <v>2</v>
      </c>
      <c r="O5" s="88"/>
      <c r="P5" s="88"/>
      <c r="Q5" s="88"/>
      <c r="R5" s="88"/>
      <c r="S5" s="88"/>
      <c r="T5" s="88"/>
      <c r="U5" s="88"/>
      <c r="V5" s="88"/>
      <c r="W5" s="88"/>
    </row>
    <row r="6" spans="1:23" ht="21">
      <c r="A6" s="15"/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42">
        <f>(64/66)*100</f>
        <v>96.969696969696969</v>
      </c>
      <c r="I6" s="6"/>
      <c r="J6" s="2"/>
      <c r="K6" s="19" t="s">
        <v>20</v>
      </c>
      <c r="L6" s="19">
        <v>1</v>
      </c>
      <c r="M6" s="2"/>
      <c r="N6" s="20">
        <v>1</v>
      </c>
      <c r="O6" s="88"/>
      <c r="P6" s="88"/>
      <c r="Q6" s="88"/>
      <c r="R6" s="88"/>
      <c r="S6" s="88"/>
      <c r="T6" s="88"/>
      <c r="U6" s="88"/>
      <c r="V6" s="88"/>
      <c r="W6" s="88"/>
    </row>
    <row r="7" spans="1:23" ht="58">
      <c r="A7" s="15"/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98.484848484848484</v>
      </c>
      <c r="I7" s="26">
        <v>0.6</v>
      </c>
      <c r="J7" s="2"/>
      <c r="K7" s="27" t="s">
        <v>24</v>
      </c>
      <c r="L7" s="27">
        <v>0</v>
      </c>
      <c r="M7" s="2"/>
      <c r="N7" s="28"/>
      <c r="O7" s="88"/>
      <c r="P7" s="88"/>
      <c r="Q7" s="88"/>
      <c r="R7" s="88"/>
      <c r="S7" s="88"/>
      <c r="T7" s="88"/>
      <c r="U7" s="88"/>
      <c r="V7" s="88"/>
      <c r="W7" s="88"/>
    </row>
    <row r="8" spans="1:23">
      <c r="A8" s="15"/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57</v>
      </c>
      <c r="I8" s="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>
      <c r="A9" s="15"/>
      <c r="B9" s="21" t="s">
        <v>30</v>
      </c>
      <c r="C9" s="23" t="s">
        <v>140</v>
      </c>
      <c r="D9" s="23"/>
      <c r="E9" s="23" t="s">
        <v>140</v>
      </c>
      <c r="F9" s="29"/>
      <c r="G9" s="15"/>
      <c r="H9" s="30"/>
      <c r="I9" s="3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5">
      <c r="A10" s="15"/>
      <c r="B10" s="21" t="s">
        <v>32</v>
      </c>
      <c r="C10" s="23">
        <v>30</v>
      </c>
      <c r="D10" s="31">
        <f>(0.55*30)</f>
        <v>16.5</v>
      </c>
      <c r="E10" s="32">
        <v>70</v>
      </c>
      <c r="F10" s="33">
        <f>0.55*70</f>
        <v>38.5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  <c r="U10" s="36" t="s">
        <v>46</v>
      </c>
      <c r="V10" s="36" t="s">
        <v>47</v>
      </c>
      <c r="W10" s="2"/>
    </row>
    <row r="11" spans="1:23" ht="15.5">
      <c r="A11" s="15">
        <v>1</v>
      </c>
      <c r="B11" s="70">
        <f>[4]Sheet1!E2231</f>
        <v>171516100002</v>
      </c>
      <c r="C11" s="38">
        <v>24</v>
      </c>
      <c r="D11" s="38">
        <f>COUNTIF(C11:C82,"&gt;="&amp;D10)</f>
        <v>66</v>
      </c>
      <c r="E11" s="38">
        <v>56</v>
      </c>
      <c r="F11" s="39">
        <f>COUNTIF(E11:E82,"&gt;="&amp;F10)</f>
        <v>64</v>
      </c>
      <c r="G11" s="40" t="s">
        <v>48</v>
      </c>
      <c r="H11" s="4">
        <v>2</v>
      </c>
      <c r="I11" s="4">
        <v>2</v>
      </c>
      <c r="J11" s="6"/>
      <c r="K11" s="6"/>
      <c r="L11" s="4"/>
      <c r="M11" s="6"/>
      <c r="N11" s="6"/>
      <c r="O11" s="6"/>
      <c r="P11" s="4">
        <v>2</v>
      </c>
      <c r="Q11" s="4"/>
      <c r="R11" s="4"/>
      <c r="S11" s="6"/>
      <c r="T11" s="6">
        <v>1</v>
      </c>
      <c r="U11" s="6"/>
      <c r="V11" s="6"/>
      <c r="W11" s="2"/>
    </row>
    <row r="12" spans="1:23" ht="15.5">
      <c r="A12" s="15">
        <v>2</v>
      </c>
      <c r="B12" s="70">
        <f>[4]Sheet1!E2232</f>
        <v>171516100003</v>
      </c>
      <c r="C12" s="38">
        <v>28</v>
      </c>
      <c r="D12" s="41">
        <v>100</v>
      </c>
      <c r="E12" s="38">
        <v>58</v>
      </c>
      <c r="F12" s="42">
        <f>(64/66)*100</f>
        <v>96.969696969696969</v>
      </c>
      <c r="G12" s="40" t="s">
        <v>49</v>
      </c>
      <c r="H12" s="43">
        <v>3</v>
      </c>
      <c r="I12" s="43">
        <v>2</v>
      </c>
      <c r="J12" s="6"/>
      <c r="K12" s="6"/>
      <c r="L12" s="43"/>
      <c r="M12" s="6"/>
      <c r="N12" s="6"/>
      <c r="O12" s="6"/>
      <c r="P12" s="43">
        <v>2</v>
      </c>
      <c r="Q12" s="4"/>
      <c r="R12" s="4"/>
      <c r="S12" s="6"/>
      <c r="T12" s="6">
        <v>2</v>
      </c>
      <c r="U12" s="6"/>
      <c r="V12" s="6"/>
      <c r="W12" s="2"/>
    </row>
    <row r="13" spans="1:23" ht="15.5">
      <c r="A13" s="15">
        <v>3</v>
      </c>
      <c r="B13" s="70">
        <f>[4]Sheet1!E2233</f>
        <v>171516100005</v>
      </c>
      <c r="C13" s="38">
        <v>28</v>
      </c>
      <c r="D13" s="38"/>
      <c r="E13" s="38">
        <v>56</v>
      </c>
      <c r="F13" s="44"/>
      <c r="G13" s="40" t="s">
        <v>50</v>
      </c>
      <c r="H13" s="43">
        <v>1</v>
      </c>
      <c r="I13" s="43">
        <v>1</v>
      </c>
      <c r="J13" s="6"/>
      <c r="K13" s="6"/>
      <c r="L13" s="43"/>
      <c r="M13" s="6"/>
      <c r="N13" s="6"/>
      <c r="O13" s="6"/>
      <c r="P13" s="43">
        <v>1</v>
      </c>
      <c r="Q13" s="4"/>
      <c r="R13" s="4"/>
      <c r="S13" s="6"/>
      <c r="T13" s="6">
        <v>1</v>
      </c>
      <c r="U13" s="6"/>
      <c r="V13" s="6"/>
      <c r="W13" s="2"/>
    </row>
    <row r="14" spans="1:23" ht="15.5">
      <c r="A14" s="15">
        <v>4</v>
      </c>
      <c r="B14" s="70">
        <f>[4]Sheet1!E2234</f>
        <v>171516100006</v>
      </c>
      <c r="C14" s="38">
        <v>26</v>
      </c>
      <c r="D14" s="38"/>
      <c r="E14" s="38">
        <v>56</v>
      </c>
      <c r="F14" s="44"/>
      <c r="G14" s="40" t="s">
        <v>51</v>
      </c>
      <c r="H14" s="43">
        <v>3</v>
      </c>
      <c r="I14" s="43">
        <v>2</v>
      </c>
      <c r="J14" s="6"/>
      <c r="K14" s="6"/>
      <c r="L14" s="43"/>
      <c r="M14" s="6"/>
      <c r="N14" s="6"/>
      <c r="O14" s="6"/>
      <c r="P14" s="43">
        <v>2</v>
      </c>
      <c r="Q14" s="4"/>
      <c r="R14" s="4"/>
      <c r="S14" s="6"/>
      <c r="T14" s="6">
        <v>2</v>
      </c>
      <c r="U14" s="6"/>
      <c r="V14" s="6"/>
      <c r="W14" s="2"/>
    </row>
    <row r="15" spans="1:23" ht="15.5">
      <c r="A15" s="15">
        <v>5</v>
      </c>
      <c r="B15" s="70">
        <f>[4]Sheet1!E2235</f>
        <v>171516100007</v>
      </c>
      <c r="C15" s="38">
        <v>24</v>
      </c>
      <c r="D15" s="38"/>
      <c r="E15" s="38">
        <v>58</v>
      </c>
      <c r="F15" s="44"/>
      <c r="G15" s="40" t="s">
        <v>52</v>
      </c>
      <c r="H15" s="43">
        <v>2</v>
      </c>
      <c r="I15" s="43">
        <v>2</v>
      </c>
      <c r="J15" s="6"/>
      <c r="K15" s="6"/>
      <c r="L15" s="43"/>
      <c r="M15" s="6"/>
      <c r="N15" s="6"/>
      <c r="O15" s="6"/>
      <c r="P15" s="43">
        <v>2</v>
      </c>
      <c r="Q15" s="4"/>
      <c r="R15" s="4"/>
      <c r="S15" s="6"/>
      <c r="T15" s="6">
        <v>1</v>
      </c>
      <c r="U15" s="6"/>
      <c r="V15" s="6"/>
      <c r="W15" s="2"/>
    </row>
    <row r="16" spans="1:23" ht="15.5">
      <c r="A16" s="15">
        <v>6</v>
      </c>
      <c r="B16" s="70">
        <f>[4]Sheet1!E2236</f>
        <v>171516100008</v>
      </c>
      <c r="C16" s="38">
        <v>26</v>
      </c>
      <c r="D16" s="38"/>
      <c r="E16" s="38">
        <v>60</v>
      </c>
      <c r="F16" s="44"/>
      <c r="G16" s="45" t="s">
        <v>53</v>
      </c>
      <c r="H16" s="79">
        <f>AVERAGE(H11:H15)</f>
        <v>2.2000000000000002</v>
      </c>
      <c r="I16" s="79">
        <f t="shared" ref="I16:P16" si="0">AVERAGE(I11:I15)</f>
        <v>1.8</v>
      </c>
      <c r="J16" s="79"/>
      <c r="K16" s="79"/>
      <c r="L16" s="79"/>
      <c r="M16" s="79"/>
      <c r="N16" s="79"/>
      <c r="O16" s="79"/>
      <c r="P16" s="79">
        <f t="shared" si="0"/>
        <v>1.8</v>
      </c>
      <c r="Q16" s="79"/>
      <c r="R16" s="79"/>
      <c r="S16" s="79"/>
      <c r="T16" s="79">
        <f t="shared" ref="T16" si="1">AVERAGE(T11:T15)</f>
        <v>1.4</v>
      </c>
      <c r="U16" s="79"/>
      <c r="V16" s="79"/>
      <c r="W16" s="2"/>
    </row>
    <row r="17" spans="1:23" ht="15.5">
      <c r="A17" s="15">
        <v>7</v>
      </c>
      <c r="B17" s="70">
        <f>[4]Sheet1!E2237</f>
        <v>171516100009</v>
      </c>
      <c r="C17" s="38">
        <v>26</v>
      </c>
      <c r="D17" s="38"/>
      <c r="E17" s="38">
        <v>60</v>
      </c>
      <c r="F17" s="38"/>
      <c r="G17" s="47" t="s">
        <v>54</v>
      </c>
      <c r="H17" s="48">
        <f>(98.48*H16)/100</f>
        <v>2.1665600000000005</v>
      </c>
      <c r="I17" s="48">
        <f t="shared" ref="I17:P17" si="2">(98.48*I16)/100</f>
        <v>1.77264</v>
      </c>
      <c r="J17" s="48"/>
      <c r="K17" s="48"/>
      <c r="L17" s="48"/>
      <c r="M17" s="48"/>
      <c r="N17" s="48"/>
      <c r="O17" s="48"/>
      <c r="P17" s="48">
        <f t="shared" si="2"/>
        <v>1.77264</v>
      </c>
      <c r="Q17" s="48"/>
      <c r="R17" s="48"/>
      <c r="S17" s="48"/>
      <c r="T17" s="48">
        <f t="shared" ref="T17" si="3">(98.48*T16)/100</f>
        <v>1.3787199999999999</v>
      </c>
      <c r="U17" s="48"/>
      <c r="V17" s="48"/>
      <c r="W17" s="2"/>
    </row>
    <row r="18" spans="1:23">
      <c r="A18" s="15">
        <v>8</v>
      </c>
      <c r="B18" s="70">
        <f>[4]Sheet1!E2238</f>
        <v>171516100010</v>
      </c>
      <c r="C18" s="38">
        <v>24</v>
      </c>
      <c r="D18" s="38"/>
      <c r="E18" s="38">
        <v>60</v>
      </c>
      <c r="F18" s="49"/>
      <c r="G18" s="15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>
      <c r="A19" s="15">
        <v>9</v>
      </c>
      <c r="B19" s="70">
        <f>[4]Sheet1!E2239</f>
        <v>171516100011</v>
      </c>
      <c r="C19" s="38">
        <v>24</v>
      </c>
      <c r="D19" s="38"/>
      <c r="E19" s="38">
        <v>60</v>
      </c>
      <c r="F19" s="49"/>
      <c r="G19" s="15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>
      <c r="A20" s="15">
        <v>10</v>
      </c>
      <c r="B20" s="70">
        <f>[4]Sheet1!E2240</f>
        <v>171516100012</v>
      </c>
      <c r="C20" s="38">
        <v>26</v>
      </c>
      <c r="D20" s="38"/>
      <c r="E20" s="38">
        <v>60</v>
      </c>
      <c r="F20" s="49"/>
      <c r="G20" s="15"/>
      <c r="H20" s="2"/>
      <c r="I20" s="2"/>
      <c r="J20" s="30"/>
      <c r="K20" s="3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>
      <c r="A21" s="15">
        <v>11</v>
      </c>
      <c r="B21" s="70">
        <f>[4]Sheet1!E2241</f>
        <v>171516100013</v>
      </c>
      <c r="C21" s="38">
        <v>28</v>
      </c>
      <c r="D21" s="38"/>
      <c r="E21" s="38">
        <v>60</v>
      </c>
      <c r="F21" s="49"/>
      <c r="G21" s="15"/>
      <c r="H21" s="51"/>
      <c r="I21" s="90"/>
      <c r="J21" s="90"/>
      <c r="K21" s="2"/>
      <c r="L21" s="2"/>
      <c r="M21" s="30"/>
      <c r="N21" s="30"/>
      <c r="O21" s="30"/>
      <c r="P21" s="30"/>
      <c r="Q21" s="30"/>
      <c r="R21" s="2"/>
      <c r="S21" s="2"/>
      <c r="T21" s="2"/>
      <c r="U21" s="2"/>
      <c r="V21" s="2"/>
      <c r="W21" s="2"/>
    </row>
    <row r="22" spans="1:23">
      <c r="A22" s="15">
        <v>12</v>
      </c>
      <c r="B22" s="70">
        <f>[4]Sheet1!E2242</f>
        <v>171516100014</v>
      </c>
      <c r="C22" s="38">
        <v>24</v>
      </c>
      <c r="D22" s="38"/>
      <c r="E22" s="38">
        <v>60</v>
      </c>
      <c r="F22" s="49"/>
      <c r="G22" s="15"/>
      <c r="H22" s="52"/>
      <c r="I22" s="53"/>
      <c r="J22" s="53"/>
      <c r="K22" s="2"/>
      <c r="L22" s="2"/>
      <c r="M22" s="30"/>
      <c r="N22" s="30"/>
      <c r="O22" s="30"/>
      <c r="P22" s="30"/>
      <c r="Q22" s="30"/>
      <c r="R22" s="2"/>
      <c r="S22" s="2"/>
      <c r="T22" s="2"/>
      <c r="U22" s="2"/>
      <c r="V22" s="2"/>
      <c r="W22" s="2"/>
    </row>
    <row r="23" spans="1:23">
      <c r="A23" s="15">
        <v>13</v>
      </c>
      <c r="B23" s="70">
        <f>[4]Sheet1!E2243</f>
        <v>171516100017</v>
      </c>
      <c r="C23" s="38">
        <v>28</v>
      </c>
      <c r="D23" s="38"/>
      <c r="E23" s="38">
        <v>60</v>
      </c>
      <c r="F23" s="49"/>
      <c r="G23" s="15"/>
      <c r="H23" s="15"/>
      <c r="I23" s="2"/>
      <c r="J23" s="2"/>
      <c r="K23" s="2"/>
      <c r="L23" s="2"/>
      <c r="M23" s="2"/>
      <c r="N23" s="30"/>
      <c r="O23" s="30"/>
      <c r="P23" s="30"/>
      <c r="Q23" s="30"/>
      <c r="R23" s="30"/>
      <c r="S23" s="2"/>
      <c r="T23" s="2"/>
      <c r="U23" s="2"/>
      <c r="V23" s="2"/>
      <c r="W23" s="2"/>
    </row>
    <row r="24" spans="1:23">
      <c r="A24" s="15">
        <v>14</v>
      </c>
      <c r="B24" s="70">
        <f>[4]Sheet1!E2244</f>
        <v>171516100018</v>
      </c>
      <c r="C24" s="38">
        <v>24</v>
      </c>
      <c r="D24" s="38"/>
      <c r="E24" s="38">
        <v>60</v>
      </c>
      <c r="F24" s="49"/>
      <c r="G24" s="15"/>
      <c r="H24" s="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2"/>
    </row>
    <row r="25" spans="1:23" ht="15.5">
      <c r="A25" s="15">
        <v>15</v>
      </c>
      <c r="B25" s="70">
        <f>[4]Sheet1!E2245</f>
        <v>171516100019</v>
      </c>
      <c r="C25" s="38">
        <v>28</v>
      </c>
      <c r="D25" s="54"/>
      <c r="E25" s="38">
        <v>60</v>
      </c>
      <c r="F25" s="55"/>
      <c r="G25" s="56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2"/>
    </row>
    <row r="26" spans="1:23" ht="15.5">
      <c r="A26" s="15">
        <v>16</v>
      </c>
      <c r="B26" s="70">
        <f>[4]Sheet1!E2246</f>
        <v>171516100021</v>
      </c>
      <c r="C26" s="38">
        <v>26</v>
      </c>
      <c r="D26" s="38"/>
      <c r="E26" s="38">
        <v>60</v>
      </c>
      <c r="F26" s="49"/>
      <c r="G26" s="56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2"/>
    </row>
    <row r="27" spans="1:23" ht="15.5">
      <c r="A27" s="15">
        <v>17</v>
      </c>
      <c r="B27" s="70">
        <f>[4]Sheet1!E2247</f>
        <v>171516100022</v>
      </c>
      <c r="C27" s="38">
        <v>28</v>
      </c>
      <c r="D27" s="38"/>
      <c r="E27" s="38">
        <v>66</v>
      </c>
      <c r="F27" s="49"/>
      <c r="G27" s="56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2"/>
    </row>
    <row r="28" spans="1:23" ht="15.5">
      <c r="A28" s="15">
        <v>18</v>
      </c>
      <c r="B28" s="70">
        <f>[4]Sheet1!E2248</f>
        <v>171516100023</v>
      </c>
      <c r="C28" s="38">
        <v>26</v>
      </c>
      <c r="D28" s="38"/>
      <c r="E28" s="38">
        <v>66</v>
      </c>
      <c r="F28" s="49"/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2"/>
    </row>
    <row r="29" spans="1:23" ht="15.5">
      <c r="A29" s="15">
        <v>19</v>
      </c>
      <c r="B29" s="70">
        <f>[4]Sheet1!E2249</f>
        <v>171516100024</v>
      </c>
      <c r="C29" s="38">
        <v>28</v>
      </c>
      <c r="D29" s="38"/>
      <c r="E29" s="38">
        <v>66</v>
      </c>
      <c r="F29" s="49"/>
      <c r="G29" s="56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2"/>
    </row>
    <row r="30" spans="1:23" ht="15.5">
      <c r="A30" s="15">
        <v>20</v>
      </c>
      <c r="B30" s="70">
        <f>[4]Sheet1!E2250</f>
        <v>171516100026</v>
      </c>
      <c r="C30" s="38">
        <v>30</v>
      </c>
      <c r="D30" s="38"/>
      <c r="E30" s="38">
        <v>68</v>
      </c>
      <c r="F30" s="49"/>
      <c r="G30" s="56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2"/>
    </row>
    <row r="31" spans="1:23" ht="15.5">
      <c r="A31" s="15">
        <v>21</v>
      </c>
      <c r="B31" s="70">
        <f>[4]Sheet1!E2251</f>
        <v>171516100030</v>
      </c>
      <c r="C31" s="38">
        <v>30</v>
      </c>
      <c r="D31" s="38"/>
      <c r="E31" s="38">
        <v>64</v>
      </c>
      <c r="F31" s="49"/>
      <c r="G31" s="56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2"/>
    </row>
    <row r="32" spans="1:23" ht="15.5">
      <c r="A32" s="15">
        <v>22</v>
      </c>
      <c r="B32" s="70">
        <f>[4]Sheet1!E2252</f>
        <v>171516100031</v>
      </c>
      <c r="C32" s="38">
        <v>24</v>
      </c>
      <c r="D32" s="38"/>
      <c r="E32" s="38">
        <v>54</v>
      </c>
      <c r="F32" s="49"/>
      <c r="G32" s="56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2"/>
    </row>
    <row r="33" spans="1:23" ht="15.5">
      <c r="A33" s="15">
        <v>23</v>
      </c>
      <c r="B33" s="70">
        <f>[4]Sheet1!E2253</f>
        <v>171516100032</v>
      </c>
      <c r="C33" s="38">
        <v>28</v>
      </c>
      <c r="D33" s="38"/>
      <c r="E33" s="38">
        <v>58</v>
      </c>
      <c r="F33" s="49"/>
      <c r="G33" s="5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2"/>
    </row>
    <row r="34" spans="1:23" ht="15.5">
      <c r="A34" s="15">
        <v>24</v>
      </c>
      <c r="B34" s="70">
        <f>[4]Sheet1!E2254</f>
        <v>171516100033</v>
      </c>
      <c r="C34" s="38">
        <v>26</v>
      </c>
      <c r="D34" s="38"/>
      <c r="E34" s="38">
        <v>62</v>
      </c>
      <c r="F34" s="49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>
      <c r="A35" s="15">
        <v>25</v>
      </c>
      <c r="B35" s="70">
        <f>[4]Sheet1!E2255</f>
        <v>171516100034</v>
      </c>
      <c r="C35" s="38">
        <v>30</v>
      </c>
      <c r="D35" s="38"/>
      <c r="E35" s="38">
        <v>68</v>
      </c>
      <c r="F35" s="49"/>
      <c r="G35" s="50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2"/>
    </row>
    <row r="36" spans="1:23">
      <c r="A36" s="15">
        <v>26</v>
      </c>
      <c r="B36" s="70">
        <f>[4]Sheet1!E2256</f>
        <v>171516100035</v>
      </c>
      <c r="C36" s="38">
        <v>26</v>
      </c>
      <c r="D36" s="38"/>
      <c r="E36" s="38">
        <v>56</v>
      </c>
      <c r="F36" s="49"/>
      <c r="G36" s="15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>
      <c r="A37" s="15">
        <v>27</v>
      </c>
      <c r="B37" s="70">
        <f>[4]Sheet1!E2257</f>
        <v>171516100037</v>
      </c>
      <c r="C37" s="38">
        <v>24</v>
      </c>
      <c r="D37" s="38"/>
      <c r="E37" s="38">
        <v>58</v>
      </c>
      <c r="F37" s="49"/>
      <c r="G37" s="15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5">
      <c r="A38" s="15">
        <v>28</v>
      </c>
      <c r="B38" s="70">
        <f>[4]Sheet1!E2258</f>
        <v>171516100038</v>
      </c>
      <c r="C38" s="38">
        <v>28</v>
      </c>
      <c r="D38" s="38"/>
      <c r="E38" s="38">
        <v>62</v>
      </c>
      <c r="F38" s="49"/>
      <c r="G38" s="5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2"/>
    </row>
    <row r="39" spans="1:23" ht="15.5">
      <c r="A39" s="15">
        <v>29</v>
      </c>
      <c r="B39" s="70">
        <f>[4]Sheet1!E2259</f>
        <v>171516100039</v>
      </c>
      <c r="C39" s="38">
        <v>28</v>
      </c>
      <c r="D39" s="38"/>
      <c r="E39" s="38">
        <v>60</v>
      </c>
      <c r="F39" s="49"/>
      <c r="G39" s="56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2"/>
    </row>
    <row r="40" spans="1:23" ht="15.5">
      <c r="A40" s="15">
        <v>30</v>
      </c>
      <c r="B40" s="70">
        <f>[4]Sheet1!E2260</f>
        <v>171516100040</v>
      </c>
      <c r="C40" s="38">
        <v>30</v>
      </c>
      <c r="D40" s="38"/>
      <c r="E40" s="38">
        <v>64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2"/>
    </row>
    <row r="41" spans="1:23" ht="15.5">
      <c r="A41" s="15">
        <v>31</v>
      </c>
      <c r="B41" s="70">
        <f>[4]Sheet1!E2261</f>
        <v>171516100041</v>
      </c>
      <c r="C41" s="38">
        <v>30</v>
      </c>
      <c r="D41" s="38"/>
      <c r="E41" s="38">
        <v>66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2"/>
    </row>
    <row r="42" spans="1:23" ht="15.5">
      <c r="A42" s="15">
        <v>32</v>
      </c>
      <c r="B42" s="70">
        <f>[4]Sheet1!E2262</f>
        <v>171516100042</v>
      </c>
      <c r="C42" s="38">
        <v>24</v>
      </c>
      <c r="D42" s="38"/>
      <c r="E42" s="38">
        <v>60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2"/>
    </row>
    <row r="43" spans="1:23" ht="15.5">
      <c r="A43" s="15">
        <v>33</v>
      </c>
      <c r="B43" s="70">
        <f>[4]Sheet1!E2263</f>
        <v>171516100043</v>
      </c>
      <c r="C43" s="38">
        <v>24</v>
      </c>
      <c r="D43" s="38"/>
      <c r="E43" s="38">
        <v>56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2"/>
    </row>
    <row r="44" spans="1:23" ht="15.5">
      <c r="A44" s="15">
        <v>34</v>
      </c>
      <c r="B44" s="70">
        <f>[4]Sheet1!E2264</f>
        <v>171516100044</v>
      </c>
      <c r="C44" s="38">
        <v>24</v>
      </c>
      <c r="D44" s="38"/>
      <c r="E44" s="38">
        <v>56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2"/>
    </row>
    <row r="45" spans="1:23" ht="15.5">
      <c r="A45" s="15">
        <v>35</v>
      </c>
      <c r="B45" s="70">
        <f>[4]Sheet1!E2265</f>
        <v>171516100045</v>
      </c>
      <c r="C45" s="38">
        <v>26</v>
      </c>
      <c r="D45" s="38"/>
      <c r="E45" s="38">
        <v>58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2"/>
    </row>
    <row r="46" spans="1:23" ht="15.5">
      <c r="A46" s="15">
        <v>36</v>
      </c>
      <c r="B46" s="70">
        <f>[4]Sheet1!E2266</f>
        <v>171516100048</v>
      </c>
      <c r="C46" s="38">
        <v>28</v>
      </c>
      <c r="D46" s="38"/>
      <c r="E46" s="38">
        <v>31</v>
      </c>
      <c r="F46" s="49"/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2"/>
    </row>
    <row r="47" spans="1:23" ht="15.5">
      <c r="A47" s="15">
        <v>37</v>
      </c>
      <c r="B47" s="70">
        <f>[4]Sheet1!E2267</f>
        <v>171516100049</v>
      </c>
      <c r="C47" s="38">
        <v>26</v>
      </c>
      <c r="D47" s="38"/>
      <c r="E47" s="38">
        <v>62</v>
      </c>
      <c r="F47" s="49"/>
      <c r="G47" s="5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2"/>
    </row>
    <row r="48" spans="1:23" ht="15.5">
      <c r="A48" s="15">
        <v>38</v>
      </c>
      <c r="B48" s="70">
        <f>[4]Sheet1!E2268</f>
        <v>171516100050</v>
      </c>
      <c r="C48" s="38">
        <v>28</v>
      </c>
      <c r="D48" s="38"/>
      <c r="E48" s="38">
        <v>64</v>
      </c>
      <c r="F48" s="49"/>
      <c r="G48" s="5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2"/>
    </row>
    <row r="49" spans="1:23">
      <c r="A49" s="15">
        <v>39</v>
      </c>
      <c r="B49" s="70">
        <f>[4]Sheet1!E2269</f>
        <v>171516100051</v>
      </c>
      <c r="C49" s="38">
        <v>26</v>
      </c>
      <c r="D49" s="38"/>
      <c r="E49" s="38">
        <v>60</v>
      </c>
      <c r="F49" s="49"/>
      <c r="G49" s="50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2"/>
    </row>
    <row r="50" spans="1:23">
      <c r="A50" s="15">
        <v>40</v>
      </c>
      <c r="B50" s="70">
        <f>[4]Sheet1!E2270</f>
        <v>171516100052</v>
      </c>
      <c r="C50" s="38">
        <v>26</v>
      </c>
      <c r="D50" s="38"/>
      <c r="E50" s="38">
        <v>58</v>
      </c>
      <c r="F50" s="49"/>
      <c r="G50" s="15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>
      <c r="A51" s="15">
        <v>41</v>
      </c>
      <c r="B51" s="70">
        <f>[4]Sheet1!E2271</f>
        <v>171516100053</v>
      </c>
      <c r="C51" s="38">
        <v>26</v>
      </c>
      <c r="D51" s="38"/>
      <c r="E51" s="38">
        <v>56</v>
      </c>
      <c r="F51" s="49"/>
      <c r="G51" s="15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5">
      <c r="A52" s="15">
        <v>42</v>
      </c>
      <c r="B52" s="70">
        <f>[4]Sheet1!E2272</f>
        <v>171516100054</v>
      </c>
      <c r="C52" s="38">
        <v>24</v>
      </c>
      <c r="D52" s="54"/>
      <c r="E52" s="38">
        <v>54</v>
      </c>
      <c r="F52" s="55"/>
      <c r="G52" s="5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2"/>
    </row>
    <row r="53" spans="1:23" ht="15.5">
      <c r="A53" s="15">
        <v>43</v>
      </c>
      <c r="B53" s="70">
        <f>[4]Sheet1!E2273</f>
        <v>171516100055</v>
      </c>
      <c r="C53" s="38">
        <v>30</v>
      </c>
      <c r="D53" s="54"/>
      <c r="E53" s="38">
        <v>58</v>
      </c>
      <c r="F53" s="55"/>
      <c r="G53" s="5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2"/>
    </row>
    <row r="54" spans="1:23" ht="15.5">
      <c r="A54" s="15">
        <v>44</v>
      </c>
      <c r="B54" s="70">
        <f>[4]Sheet1!E2274</f>
        <v>171516100056</v>
      </c>
      <c r="C54" s="38">
        <v>28</v>
      </c>
      <c r="D54" s="38"/>
      <c r="E54" s="38">
        <v>60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2"/>
    </row>
    <row r="55" spans="1:23" ht="15.5">
      <c r="A55" s="15">
        <v>45</v>
      </c>
      <c r="B55" s="70">
        <f>[4]Sheet1!E2275</f>
        <v>171516100057</v>
      </c>
      <c r="C55" s="38">
        <v>24</v>
      </c>
      <c r="D55" s="38"/>
      <c r="E55" s="38">
        <v>54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2"/>
    </row>
    <row r="56" spans="1:23" ht="15.5">
      <c r="A56" s="15">
        <v>46</v>
      </c>
      <c r="B56" s="70">
        <f>[4]Sheet1!E2276</f>
        <v>171516100058</v>
      </c>
      <c r="C56" s="38">
        <v>24</v>
      </c>
      <c r="D56" s="38"/>
      <c r="E56" s="38">
        <v>56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2"/>
    </row>
    <row r="57" spans="1:23" ht="15.5">
      <c r="A57" s="15">
        <v>47</v>
      </c>
      <c r="B57" s="70">
        <f>[4]Sheet1!E2277</f>
        <v>171516100059</v>
      </c>
      <c r="C57" s="38">
        <v>28</v>
      </c>
      <c r="D57" s="38"/>
      <c r="E57" s="38">
        <v>60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2"/>
    </row>
    <row r="58" spans="1:23" ht="15.5">
      <c r="A58" s="15">
        <v>48</v>
      </c>
      <c r="B58" s="70">
        <f>[4]Sheet1!E2278</f>
        <v>171516100060</v>
      </c>
      <c r="C58" s="38">
        <v>28</v>
      </c>
      <c r="D58" s="38"/>
      <c r="E58" s="38">
        <v>58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2"/>
    </row>
    <row r="59" spans="1:23" ht="15.5">
      <c r="A59" s="15">
        <v>49</v>
      </c>
      <c r="B59" s="70">
        <f>[4]Sheet1!E2279</f>
        <v>171516100061</v>
      </c>
      <c r="C59" s="38">
        <v>30</v>
      </c>
      <c r="D59" s="38"/>
      <c r="E59" s="38">
        <v>66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2"/>
    </row>
    <row r="60" spans="1:23" ht="15.5">
      <c r="A60" s="15">
        <v>50</v>
      </c>
      <c r="B60" s="70">
        <f>[4]Sheet1!E2280</f>
        <v>171516100062</v>
      </c>
      <c r="C60" s="38">
        <v>24</v>
      </c>
      <c r="D60" s="38"/>
      <c r="E60" s="38">
        <v>54</v>
      </c>
      <c r="F60" s="49"/>
      <c r="G60" s="5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2"/>
    </row>
    <row r="61" spans="1:23" ht="15.5">
      <c r="A61" s="15">
        <v>51</v>
      </c>
      <c r="B61" s="70">
        <f>[4]Sheet1!E2281</f>
        <v>171516100064</v>
      </c>
      <c r="C61" s="38">
        <v>24</v>
      </c>
      <c r="D61" s="38"/>
      <c r="E61" s="38">
        <v>56</v>
      </c>
      <c r="F61" s="49"/>
      <c r="G61" s="56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2"/>
    </row>
    <row r="62" spans="1:23" ht="15.5">
      <c r="A62" s="15">
        <v>52</v>
      </c>
      <c r="B62" s="70">
        <f>[4]Sheet1!E2282</f>
        <v>171516100066</v>
      </c>
      <c r="C62" s="38">
        <v>26</v>
      </c>
      <c r="D62" s="38"/>
      <c r="E62" s="38">
        <v>58</v>
      </c>
      <c r="F62" s="49"/>
      <c r="G62" s="5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2"/>
    </row>
    <row r="63" spans="1:23">
      <c r="A63" s="15">
        <v>53</v>
      </c>
      <c r="B63" s="70">
        <f>[4]Sheet1!E2283</f>
        <v>171516100067</v>
      </c>
      <c r="C63" s="38">
        <v>30</v>
      </c>
      <c r="D63" s="38"/>
      <c r="E63" s="38">
        <v>68</v>
      </c>
      <c r="F63" s="49"/>
      <c r="G63" s="15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>
      <c r="A64" s="15">
        <v>54</v>
      </c>
      <c r="B64" s="70">
        <f>[4]Sheet1!E2284</f>
        <v>171516100068</v>
      </c>
      <c r="C64" s="38">
        <v>28</v>
      </c>
      <c r="D64" s="38"/>
      <c r="E64" s="38">
        <v>54</v>
      </c>
      <c r="F64" s="49"/>
      <c r="G64" s="1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>
      <c r="A65" s="15">
        <v>55</v>
      </c>
      <c r="B65" s="70">
        <f>[4]Sheet1!E2285</f>
        <v>171516100069</v>
      </c>
      <c r="C65" s="38">
        <v>30</v>
      </c>
      <c r="D65" s="38"/>
      <c r="E65" s="38">
        <v>66</v>
      </c>
      <c r="F65" s="49"/>
      <c r="G65" s="1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>
      <c r="A66" s="15">
        <v>56</v>
      </c>
      <c r="B66" s="70">
        <f>[4]Sheet1!E2286</f>
        <v>171516100070</v>
      </c>
      <c r="C66" s="38">
        <v>30</v>
      </c>
      <c r="D66" s="38"/>
      <c r="E66" s="38">
        <v>66</v>
      </c>
      <c r="F66" s="49"/>
      <c r="G66" s="1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>
      <c r="A67" s="15">
        <v>57</v>
      </c>
      <c r="B67" s="70">
        <f>[4]Sheet1!E2287</f>
        <v>171516100071</v>
      </c>
      <c r="C67" s="38">
        <v>28</v>
      </c>
      <c r="D67" s="38"/>
      <c r="E67" s="38">
        <v>58</v>
      </c>
      <c r="F67" s="49"/>
      <c r="G67" s="1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>
      <c r="A68" s="15">
        <v>58</v>
      </c>
      <c r="B68" s="70">
        <f>[4]Sheet1!E2288</f>
        <v>171516100072</v>
      </c>
      <c r="C68" s="38">
        <v>28</v>
      </c>
      <c r="D68" s="38"/>
      <c r="E68" s="38">
        <v>58</v>
      </c>
      <c r="F68" s="49"/>
      <c r="G68" s="15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>
      <c r="A69" s="15">
        <v>59</v>
      </c>
      <c r="B69" s="70">
        <f>[4]Sheet1!E2289</f>
        <v>171516100073</v>
      </c>
      <c r="C69" s="38">
        <v>30</v>
      </c>
      <c r="D69" s="38"/>
      <c r="E69" s="38">
        <v>66</v>
      </c>
      <c r="F69" s="49"/>
      <c r="G69" s="15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>
      <c r="A70" s="15">
        <v>60</v>
      </c>
      <c r="B70" s="70">
        <f>[4]Sheet1!E2290</f>
        <v>171516100074</v>
      </c>
      <c r="C70" s="38">
        <v>28</v>
      </c>
      <c r="D70" s="38"/>
      <c r="E70" s="38">
        <v>66</v>
      </c>
      <c r="F70" s="49"/>
      <c r="G70" s="15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>
      <c r="A71" s="15">
        <v>61</v>
      </c>
      <c r="B71" s="70">
        <f>[4]Sheet1!E2291</f>
        <v>171516101075</v>
      </c>
      <c r="C71" s="38">
        <v>30</v>
      </c>
      <c r="E71" s="38">
        <v>66</v>
      </c>
    </row>
    <row r="72" spans="1:23">
      <c r="A72" s="15">
        <v>62</v>
      </c>
      <c r="B72" s="70">
        <f>[4]Sheet1!E2292</f>
        <v>171516101076</v>
      </c>
      <c r="C72" s="38">
        <v>26</v>
      </c>
      <c r="E72" s="38">
        <v>58</v>
      </c>
    </row>
    <row r="73" spans="1:23">
      <c r="A73" s="15">
        <v>63</v>
      </c>
      <c r="B73" s="70">
        <f>[4]Sheet1!E2293</f>
        <v>171516101077</v>
      </c>
      <c r="C73" s="38">
        <v>28</v>
      </c>
      <c r="E73" s="38">
        <v>32</v>
      </c>
    </row>
    <row r="74" spans="1:23">
      <c r="A74" s="15">
        <v>64</v>
      </c>
      <c r="B74" s="70">
        <f>[4]Sheet1!E2294</f>
        <v>171516101078</v>
      </c>
      <c r="C74" s="38">
        <v>26</v>
      </c>
      <c r="E74" s="38">
        <v>64</v>
      </c>
    </row>
    <row r="75" spans="1:23">
      <c r="A75" s="15">
        <v>65</v>
      </c>
      <c r="B75" s="70">
        <f>[4]Sheet1!E2295</f>
        <v>171516101079</v>
      </c>
      <c r="C75" s="38">
        <v>26</v>
      </c>
      <c r="E75" s="38">
        <v>58</v>
      </c>
    </row>
    <row r="76" spans="1:23">
      <c r="A76" s="15">
        <v>66</v>
      </c>
      <c r="B76" s="70">
        <f>[4]Sheet1!E2296</f>
        <v>171516101080</v>
      </c>
      <c r="C76" s="38">
        <v>24</v>
      </c>
      <c r="E76" s="38">
        <v>56</v>
      </c>
    </row>
  </sheetData>
  <mergeCells count="7">
    <mergeCell ref="O3:W7"/>
    <mergeCell ref="A4:E4"/>
    <mergeCell ref="I21:J21"/>
    <mergeCell ref="A1:E1"/>
    <mergeCell ref="G1:M1"/>
    <mergeCell ref="A2:E2"/>
    <mergeCell ref="A3:E3"/>
  </mergeCells>
  <conditionalFormatting sqref="C11:C76">
    <cfRule type="cellIs" dxfId="58" priority="1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2"/>
  <sheetViews>
    <sheetView topLeftCell="A4" workbookViewId="0">
      <selection activeCell="H17" sqref="H17:V17"/>
    </sheetView>
  </sheetViews>
  <sheetFormatPr defaultRowHeight="14.5"/>
  <cols>
    <col min="2" max="2" width="14.90625" bestFit="1" customWidth="1"/>
  </cols>
  <sheetData>
    <row r="1" spans="1:23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89" t="s">
        <v>1</v>
      </c>
      <c r="B2" s="89"/>
      <c r="C2" s="89"/>
      <c r="D2" s="89"/>
      <c r="E2" s="89"/>
      <c r="F2" s="3"/>
      <c r="G2" s="4" t="s">
        <v>2</v>
      </c>
      <c r="H2" s="5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2.5">
      <c r="A3" s="89" t="s">
        <v>126</v>
      </c>
      <c r="B3" s="89"/>
      <c r="C3" s="89"/>
      <c r="D3" s="89"/>
      <c r="E3" s="89"/>
      <c r="F3" s="3"/>
      <c r="G3" s="4" t="s">
        <v>4</v>
      </c>
      <c r="H3" s="5"/>
      <c r="I3" s="7" t="s">
        <v>5</v>
      </c>
      <c r="J3" s="2"/>
      <c r="K3" s="8" t="s">
        <v>6</v>
      </c>
      <c r="L3" s="8" t="s">
        <v>7</v>
      </c>
      <c r="M3" s="2"/>
      <c r="N3" s="8" t="s">
        <v>8</v>
      </c>
      <c r="O3" s="88" t="s">
        <v>9</v>
      </c>
      <c r="P3" s="88"/>
      <c r="Q3" s="88"/>
      <c r="R3" s="88"/>
      <c r="S3" s="88"/>
      <c r="T3" s="88"/>
      <c r="U3" s="88"/>
      <c r="V3" s="88"/>
      <c r="W3" s="88"/>
    </row>
    <row r="4" spans="1:23" ht="21">
      <c r="A4" s="89" t="s">
        <v>127</v>
      </c>
      <c r="B4" s="89"/>
      <c r="C4" s="89"/>
      <c r="D4" s="89"/>
      <c r="E4" s="89"/>
      <c r="F4" s="3"/>
      <c r="G4" s="4" t="s">
        <v>11</v>
      </c>
      <c r="H4" s="5"/>
      <c r="I4" s="6"/>
      <c r="J4" s="2"/>
      <c r="K4" s="9" t="s">
        <v>12</v>
      </c>
      <c r="L4" s="9">
        <v>3</v>
      </c>
      <c r="M4" s="2"/>
      <c r="N4" s="10">
        <v>3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21">
      <c r="A5" s="11" t="s">
        <v>13</v>
      </c>
      <c r="B5" s="11"/>
      <c r="C5" s="11"/>
      <c r="D5" s="11"/>
      <c r="E5" s="11"/>
      <c r="F5" s="3"/>
      <c r="G5" s="4" t="s">
        <v>14</v>
      </c>
      <c r="H5" s="41">
        <f>(59/60)*100</f>
        <v>98.333333333333329</v>
      </c>
      <c r="I5" s="6"/>
      <c r="J5" s="2"/>
      <c r="K5" s="13" t="s">
        <v>15</v>
      </c>
      <c r="L5" s="13">
        <v>2</v>
      </c>
      <c r="M5" s="2"/>
      <c r="N5" s="14">
        <v>2</v>
      </c>
      <c r="O5" s="88"/>
      <c r="P5" s="88"/>
      <c r="Q5" s="88"/>
      <c r="R5" s="88"/>
      <c r="S5" s="88"/>
      <c r="T5" s="88"/>
      <c r="U5" s="88"/>
      <c r="V5" s="88"/>
      <c r="W5" s="88"/>
    </row>
    <row r="6" spans="1:23" ht="21">
      <c r="A6" s="15"/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42">
        <f>(21/60)*100</f>
        <v>35</v>
      </c>
      <c r="I6" s="6"/>
      <c r="J6" s="2"/>
      <c r="K6" s="19" t="s">
        <v>20</v>
      </c>
      <c r="L6" s="19">
        <v>1</v>
      </c>
      <c r="M6" s="2"/>
      <c r="N6" s="20">
        <v>1</v>
      </c>
      <c r="O6" s="88"/>
      <c r="P6" s="88"/>
      <c r="Q6" s="88"/>
      <c r="R6" s="88"/>
      <c r="S6" s="88"/>
      <c r="T6" s="88"/>
      <c r="U6" s="88"/>
      <c r="V6" s="88"/>
      <c r="W6" s="88"/>
    </row>
    <row r="7" spans="1:23" ht="58">
      <c r="A7" s="15"/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66.666666666666657</v>
      </c>
      <c r="I7" s="26">
        <v>0.6</v>
      </c>
      <c r="J7" s="2"/>
      <c r="K7" s="27" t="s">
        <v>24</v>
      </c>
      <c r="L7" s="27">
        <v>0</v>
      </c>
      <c r="M7" s="2"/>
      <c r="N7" s="28"/>
      <c r="O7" s="88"/>
      <c r="P7" s="88"/>
      <c r="Q7" s="88"/>
      <c r="R7" s="88"/>
      <c r="S7" s="88"/>
      <c r="T7" s="88"/>
      <c r="U7" s="88"/>
      <c r="V7" s="88"/>
      <c r="W7" s="88"/>
    </row>
    <row r="8" spans="1:23">
      <c r="A8" s="15"/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125</v>
      </c>
      <c r="I8" s="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>
      <c r="A9" s="15"/>
      <c r="B9" s="21" t="s">
        <v>30</v>
      </c>
      <c r="C9" s="23" t="s">
        <v>31</v>
      </c>
      <c r="D9" s="23"/>
      <c r="E9" s="23" t="s">
        <v>31</v>
      </c>
      <c r="F9" s="29"/>
      <c r="G9" s="15"/>
      <c r="H9" s="30"/>
      <c r="I9" s="3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5">
      <c r="A10" s="15"/>
      <c r="B10" s="21" t="s">
        <v>32</v>
      </c>
      <c r="C10" s="23">
        <v>25</v>
      </c>
      <c r="D10" s="31">
        <v>13.75</v>
      </c>
      <c r="E10" s="32">
        <v>75</v>
      </c>
      <c r="F10" s="33">
        <v>41.25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  <c r="U10" s="36" t="s">
        <v>46</v>
      </c>
      <c r="V10" s="36" t="s">
        <v>47</v>
      </c>
      <c r="W10" s="2"/>
    </row>
    <row r="11" spans="1:23" ht="15.5">
      <c r="A11" s="15">
        <v>1</v>
      </c>
      <c r="B11" s="70">
        <f>[1]Sheet1!$E$3487</f>
        <v>171516100002</v>
      </c>
      <c r="C11" s="65">
        <v>18</v>
      </c>
      <c r="D11" s="38">
        <f>COUNTIF(C11:C82,"&gt;="&amp;D10)</f>
        <v>59</v>
      </c>
      <c r="E11" s="65">
        <v>32</v>
      </c>
      <c r="F11" s="39">
        <f>COUNTIF(E11:E82,"&gt;="&amp;F10)</f>
        <v>21</v>
      </c>
      <c r="G11" s="40" t="s">
        <v>48</v>
      </c>
      <c r="H11" s="4">
        <v>2</v>
      </c>
      <c r="I11" s="4">
        <v>2</v>
      </c>
      <c r="J11" s="4">
        <v>2</v>
      </c>
      <c r="K11" s="6"/>
      <c r="L11" s="2"/>
      <c r="M11" s="6"/>
      <c r="N11" s="6"/>
      <c r="O11" s="6"/>
      <c r="P11" s="6"/>
      <c r="Q11" s="4">
        <v>2</v>
      </c>
      <c r="R11" s="4"/>
      <c r="S11" s="6"/>
      <c r="T11" s="4">
        <v>2</v>
      </c>
      <c r="U11" s="4"/>
      <c r="V11" s="4">
        <v>1</v>
      </c>
      <c r="W11" s="2"/>
    </row>
    <row r="12" spans="1:23" ht="15.5">
      <c r="A12" s="15">
        <v>2</v>
      </c>
      <c r="B12" s="70">
        <f>[1]Sheet1!$E$3521</f>
        <v>171516100003</v>
      </c>
      <c r="C12" s="65">
        <v>18</v>
      </c>
      <c r="D12" s="41">
        <f>(59/60)*100</f>
        <v>98.333333333333329</v>
      </c>
      <c r="E12" s="65">
        <v>53</v>
      </c>
      <c r="F12" s="42">
        <f>(21/60)*100</f>
        <v>35</v>
      </c>
      <c r="G12" s="40" t="s">
        <v>49</v>
      </c>
      <c r="H12" s="43">
        <v>3</v>
      </c>
      <c r="I12" s="43">
        <v>3</v>
      </c>
      <c r="J12" s="43">
        <v>3</v>
      </c>
      <c r="K12" s="6"/>
      <c r="L12" s="2"/>
      <c r="M12" s="6"/>
      <c r="N12" s="6"/>
      <c r="O12" s="6"/>
      <c r="P12" s="6"/>
      <c r="Q12" s="43">
        <v>3</v>
      </c>
      <c r="R12" s="43"/>
      <c r="S12" s="6"/>
      <c r="T12" s="43">
        <v>2</v>
      </c>
      <c r="U12" s="43"/>
      <c r="V12" s="43">
        <v>1</v>
      </c>
      <c r="W12" s="2"/>
    </row>
    <row r="13" spans="1:23" ht="15.5">
      <c r="A13" s="15">
        <v>3</v>
      </c>
      <c r="B13" s="70">
        <f>[1]Sheet1!$E$3524</f>
        <v>171516100005</v>
      </c>
      <c r="C13" s="65">
        <v>19</v>
      </c>
      <c r="D13" s="38"/>
      <c r="E13" s="65">
        <v>2</v>
      </c>
      <c r="F13" s="44"/>
      <c r="G13" s="40" t="s">
        <v>50</v>
      </c>
      <c r="H13" s="43">
        <v>1</v>
      </c>
      <c r="I13" s="43">
        <v>1</v>
      </c>
      <c r="J13" s="43">
        <v>1</v>
      </c>
      <c r="K13" s="6"/>
      <c r="L13" s="2"/>
      <c r="M13" s="6"/>
      <c r="N13" s="6"/>
      <c r="O13" s="6"/>
      <c r="P13" s="6"/>
      <c r="Q13" s="43">
        <v>1</v>
      </c>
      <c r="R13" s="43"/>
      <c r="S13" s="6"/>
      <c r="T13" s="43">
        <v>1</v>
      </c>
      <c r="U13" s="43"/>
      <c r="V13" s="43">
        <v>1</v>
      </c>
      <c r="W13" s="2"/>
    </row>
    <row r="14" spans="1:23" ht="15.5">
      <c r="A14" s="15">
        <v>4</v>
      </c>
      <c r="B14" s="70">
        <f>[1]Sheet1!$E$3554</f>
        <v>171516100006</v>
      </c>
      <c r="C14" s="65">
        <v>19</v>
      </c>
      <c r="D14" s="38"/>
      <c r="E14" s="65">
        <v>25</v>
      </c>
      <c r="F14" s="44"/>
      <c r="G14" s="40" t="s">
        <v>51</v>
      </c>
      <c r="H14" s="43">
        <v>3</v>
      </c>
      <c r="I14" s="43">
        <v>3</v>
      </c>
      <c r="J14" s="43">
        <v>3</v>
      </c>
      <c r="K14" s="6"/>
      <c r="L14" s="2"/>
      <c r="M14" s="6"/>
      <c r="N14" s="6"/>
      <c r="O14" s="6"/>
      <c r="P14" s="6"/>
      <c r="Q14" s="43">
        <v>3</v>
      </c>
      <c r="R14" s="43"/>
      <c r="S14" s="6"/>
      <c r="T14" s="43">
        <v>2</v>
      </c>
      <c r="U14" s="43"/>
      <c r="V14" s="43">
        <v>2</v>
      </c>
      <c r="W14" s="2"/>
    </row>
    <row r="15" spans="1:23" ht="15.5">
      <c r="A15" s="15">
        <v>5</v>
      </c>
      <c r="B15" s="70">
        <f>[1]Sheet1!$E$3567</f>
        <v>171516100007</v>
      </c>
      <c r="C15" s="65">
        <v>17</v>
      </c>
      <c r="D15" s="38"/>
      <c r="E15" s="65">
        <v>37</v>
      </c>
      <c r="F15" s="44"/>
      <c r="G15" s="40" t="s">
        <v>52</v>
      </c>
      <c r="H15" s="43">
        <v>2</v>
      </c>
      <c r="I15" s="43">
        <v>2</v>
      </c>
      <c r="J15" s="43">
        <v>2</v>
      </c>
      <c r="K15" s="6"/>
      <c r="L15" s="2"/>
      <c r="M15" s="6"/>
      <c r="N15" s="6"/>
      <c r="O15" s="6"/>
      <c r="P15" s="6"/>
      <c r="Q15" s="43">
        <v>2</v>
      </c>
      <c r="R15" s="43"/>
      <c r="S15" s="6"/>
      <c r="T15" s="43">
        <v>1</v>
      </c>
      <c r="U15" s="43"/>
      <c r="V15" s="43">
        <v>1</v>
      </c>
      <c r="W15" s="2"/>
    </row>
    <row r="16" spans="1:23" ht="15.5">
      <c r="A16" s="15">
        <v>6</v>
      </c>
      <c r="B16" s="70">
        <f>[1]Sheet1!$E$3577</f>
        <v>171516100008</v>
      </c>
      <c r="C16" s="65">
        <v>19</v>
      </c>
      <c r="D16" s="38"/>
      <c r="E16" s="65">
        <v>41</v>
      </c>
      <c r="F16" s="44"/>
      <c r="G16" s="45" t="s">
        <v>53</v>
      </c>
      <c r="H16" s="46">
        <f>AVERAGE(H11:H15)</f>
        <v>2.2000000000000002</v>
      </c>
      <c r="I16" s="46">
        <f t="shared" ref="I16:V16" si="0">AVERAGE(I11:I15)</f>
        <v>2.2000000000000002</v>
      </c>
      <c r="J16" s="46">
        <f t="shared" si="0"/>
        <v>2.2000000000000002</v>
      </c>
      <c r="K16" s="46"/>
      <c r="L16" s="46"/>
      <c r="M16" s="46"/>
      <c r="N16" s="46"/>
      <c r="O16" s="46"/>
      <c r="P16" s="46"/>
      <c r="Q16" s="46">
        <f t="shared" si="0"/>
        <v>2.2000000000000002</v>
      </c>
      <c r="R16" s="46"/>
      <c r="S16" s="46"/>
      <c r="T16" s="46">
        <f t="shared" si="0"/>
        <v>1.6</v>
      </c>
      <c r="U16" s="46"/>
      <c r="V16" s="46">
        <f t="shared" si="0"/>
        <v>1.2</v>
      </c>
      <c r="W16" s="2"/>
    </row>
    <row r="17" spans="1:23" ht="15.5">
      <c r="A17" s="15">
        <v>7</v>
      </c>
      <c r="B17" s="70">
        <f>[1]Sheet1!E3583</f>
        <v>171516100009</v>
      </c>
      <c r="C17" s="65">
        <v>16</v>
      </c>
      <c r="D17" s="38"/>
      <c r="E17" s="65">
        <v>29</v>
      </c>
      <c r="F17" s="38"/>
      <c r="G17" s="47" t="s">
        <v>54</v>
      </c>
      <c r="H17" s="48">
        <f>(66.67*H16)/100</f>
        <v>1.4667400000000002</v>
      </c>
      <c r="I17" s="48">
        <f t="shared" ref="I17:V17" si="1">(66.67*I16)/100</f>
        <v>1.4667400000000002</v>
      </c>
      <c r="J17" s="48">
        <f t="shared" si="1"/>
        <v>1.4667400000000002</v>
      </c>
      <c r="K17" s="48"/>
      <c r="L17" s="48"/>
      <c r="M17" s="48"/>
      <c r="N17" s="48"/>
      <c r="O17" s="48"/>
      <c r="P17" s="48"/>
      <c r="Q17" s="48">
        <f t="shared" si="1"/>
        <v>1.4667400000000002</v>
      </c>
      <c r="R17" s="48"/>
      <c r="S17" s="48"/>
      <c r="T17" s="48">
        <f t="shared" si="1"/>
        <v>1.0667200000000001</v>
      </c>
      <c r="U17" s="48"/>
      <c r="V17" s="48">
        <f t="shared" si="1"/>
        <v>0.80004000000000008</v>
      </c>
      <c r="W17" s="2"/>
    </row>
    <row r="18" spans="1:23">
      <c r="A18" s="15">
        <v>8</v>
      </c>
      <c r="B18" s="70">
        <f>[1]Sheet1!E3584</f>
        <v>171516100010</v>
      </c>
      <c r="C18" s="65">
        <v>16</v>
      </c>
      <c r="D18" s="38"/>
      <c r="E18" s="65">
        <v>10</v>
      </c>
      <c r="F18" s="49"/>
      <c r="G18" s="15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>
      <c r="A19" s="15">
        <v>9</v>
      </c>
      <c r="B19" s="70">
        <f>[1]Sheet1!E3585</f>
        <v>171516100011</v>
      </c>
      <c r="C19" s="65">
        <v>15</v>
      </c>
      <c r="D19" s="38"/>
      <c r="E19" s="65">
        <v>22</v>
      </c>
      <c r="F19" s="49"/>
      <c r="G19" s="15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>
      <c r="A20" s="15">
        <v>10</v>
      </c>
      <c r="B20" s="70">
        <f>[1]Sheet1!E3590</f>
        <v>171516100012</v>
      </c>
      <c r="C20" s="65">
        <v>19</v>
      </c>
      <c r="D20" s="38"/>
      <c r="E20" s="65">
        <v>25</v>
      </c>
      <c r="F20" s="49"/>
      <c r="G20" s="15"/>
      <c r="H20" s="2"/>
      <c r="I20" s="2"/>
      <c r="J20" s="30"/>
      <c r="K20" s="3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>
      <c r="A21" s="15">
        <v>11</v>
      </c>
      <c r="B21" s="70">
        <f>[1]Sheet1!E3591</f>
        <v>171516100013</v>
      </c>
      <c r="C21" s="65">
        <v>16</v>
      </c>
      <c r="D21" s="38"/>
      <c r="E21" s="65">
        <v>24</v>
      </c>
      <c r="F21" s="49"/>
      <c r="G21" s="15"/>
      <c r="H21" s="51"/>
      <c r="I21" s="90"/>
      <c r="J21" s="90"/>
      <c r="K21" s="2"/>
      <c r="L21" s="2"/>
      <c r="M21" s="30"/>
      <c r="N21" s="30"/>
      <c r="O21" s="30"/>
      <c r="P21" s="30"/>
      <c r="Q21" s="30"/>
      <c r="R21" s="2"/>
      <c r="S21" s="2"/>
      <c r="T21" s="2"/>
      <c r="U21" s="2"/>
      <c r="V21" s="2"/>
      <c r="W21" s="2"/>
    </row>
    <row r="22" spans="1:23">
      <c r="A22" s="15">
        <v>12</v>
      </c>
      <c r="B22" s="70">
        <f>[1]Sheet1!E3592</f>
        <v>171516100014</v>
      </c>
      <c r="C22" s="65">
        <v>17</v>
      </c>
      <c r="D22" s="38"/>
      <c r="E22" s="65">
        <v>18</v>
      </c>
      <c r="F22" s="49"/>
      <c r="G22" s="15"/>
      <c r="H22" s="52"/>
      <c r="I22" s="53"/>
      <c r="J22" s="53"/>
      <c r="K22" s="2"/>
      <c r="L22" s="2"/>
      <c r="M22" s="30"/>
      <c r="N22" s="30"/>
      <c r="O22" s="30"/>
      <c r="P22" s="30"/>
      <c r="Q22" s="30"/>
      <c r="R22" s="2"/>
      <c r="S22" s="2"/>
      <c r="T22" s="2"/>
      <c r="U22" s="2"/>
      <c r="V22" s="2"/>
      <c r="W22" s="2"/>
    </row>
    <row r="23" spans="1:23">
      <c r="A23" s="15">
        <v>13</v>
      </c>
      <c r="B23" s="70">
        <f>[1]Sheet1!E3596</f>
        <v>171516100017</v>
      </c>
      <c r="C23" s="65">
        <v>18</v>
      </c>
      <c r="D23" s="38"/>
      <c r="E23" s="65">
        <v>40</v>
      </c>
      <c r="F23" s="49"/>
      <c r="G23" s="15"/>
      <c r="H23" s="15"/>
      <c r="I23" s="2"/>
      <c r="J23" s="2"/>
      <c r="K23" s="2"/>
      <c r="L23" s="2"/>
      <c r="M23" s="2"/>
      <c r="N23" s="30"/>
      <c r="O23" s="30"/>
      <c r="P23" s="30"/>
      <c r="Q23" s="30"/>
      <c r="R23" s="30"/>
      <c r="S23" s="2"/>
      <c r="T23" s="2"/>
      <c r="U23" s="2"/>
      <c r="V23" s="2"/>
      <c r="W23" s="2"/>
    </row>
    <row r="24" spans="1:23">
      <c r="A24" s="15">
        <v>14</v>
      </c>
      <c r="B24" s="70">
        <f>[1]Sheet1!E3597</f>
        <v>171516100018</v>
      </c>
      <c r="C24" s="65">
        <v>0</v>
      </c>
      <c r="D24" s="38"/>
      <c r="E24" s="65">
        <v>0</v>
      </c>
      <c r="F24" s="49"/>
      <c r="G24" s="15"/>
      <c r="H24" s="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2"/>
    </row>
    <row r="25" spans="1:23" ht="15.5">
      <c r="A25" s="15">
        <v>15</v>
      </c>
      <c r="B25" s="70">
        <f>[1]Sheet1!E3598</f>
        <v>171516100019</v>
      </c>
      <c r="C25" s="65">
        <v>20</v>
      </c>
      <c r="D25" s="54"/>
      <c r="E25" s="65">
        <v>42</v>
      </c>
      <c r="F25" s="55"/>
      <c r="G25" s="56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2"/>
    </row>
    <row r="26" spans="1:23" ht="15.5">
      <c r="A26" s="15">
        <v>16</v>
      </c>
      <c r="B26" s="70">
        <f>[1]Sheet1!E3599</f>
        <v>171516100021</v>
      </c>
      <c r="C26" s="65">
        <v>18</v>
      </c>
      <c r="D26" s="38"/>
      <c r="E26" s="65">
        <v>24</v>
      </c>
      <c r="F26" s="49"/>
      <c r="G26" s="56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2"/>
    </row>
    <row r="27" spans="1:23" ht="15.5">
      <c r="A27" s="15">
        <v>17</v>
      </c>
      <c r="B27" s="70">
        <f>[1]Sheet1!E3604</f>
        <v>171516100022</v>
      </c>
      <c r="C27" s="65">
        <v>24</v>
      </c>
      <c r="D27" s="38"/>
      <c r="E27" s="65">
        <v>47</v>
      </c>
      <c r="F27" s="49"/>
      <c r="G27" s="56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2"/>
    </row>
    <row r="28" spans="1:23" ht="15.5">
      <c r="A28" s="15">
        <v>18</v>
      </c>
      <c r="B28" s="70">
        <f>[1]Sheet1!E3605</f>
        <v>171516100023</v>
      </c>
      <c r="C28" s="65">
        <v>23</v>
      </c>
      <c r="D28" s="38"/>
      <c r="E28" s="65">
        <v>41</v>
      </c>
      <c r="F28" s="49"/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2"/>
    </row>
    <row r="29" spans="1:23" ht="15.5">
      <c r="A29" s="15">
        <v>19</v>
      </c>
      <c r="B29" s="70">
        <f>[1]Sheet1!E3606</f>
        <v>171516100024</v>
      </c>
      <c r="C29" s="65">
        <v>19</v>
      </c>
      <c r="D29" s="38"/>
      <c r="E29" s="65">
        <v>42</v>
      </c>
      <c r="F29" s="49"/>
      <c r="G29" s="56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2"/>
    </row>
    <row r="30" spans="1:23" ht="15.5">
      <c r="A30" s="15">
        <v>20</v>
      </c>
      <c r="B30" s="70">
        <f>[1]Sheet1!$E$3615</f>
        <v>171516100026</v>
      </c>
      <c r="C30" s="65">
        <v>20</v>
      </c>
      <c r="D30" s="38"/>
      <c r="E30" s="65">
        <v>61</v>
      </c>
      <c r="F30" s="49"/>
      <c r="G30" s="56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2"/>
    </row>
    <row r="31" spans="1:23" ht="15.5">
      <c r="A31" s="15">
        <v>21</v>
      </c>
      <c r="B31" s="70">
        <f>[1]Sheet1!$E$3625</f>
        <v>171516100030</v>
      </c>
      <c r="C31" s="65">
        <v>17</v>
      </c>
      <c r="D31" s="38"/>
      <c r="E31" s="65">
        <v>37</v>
      </c>
      <c r="F31" s="49"/>
      <c r="G31" s="56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2"/>
    </row>
    <row r="32" spans="1:23" ht="15.5">
      <c r="A32" s="15">
        <v>22</v>
      </c>
      <c r="B32" s="70">
        <f>[1]Sheet1!E3637</f>
        <v>171516100031</v>
      </c>
      <c r="C32" s="65">
        <v>17</v>
      </c>
      <c r="D32" s="38"/>
      <c r="E32" s="65">
        <v>18</v>
      </c>
      <c r="F32" s="49"/>
      <c r="G32" s="56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2"/>
    </row>
    <row r="33" spans="1:23" ht="15.5">
      <c r="A33" s="15">
        <v>23</v>
      </c>
      <c r="B33" s="70">
        <f>[1]Sheet1!E3638</f>
        <v>171516100032</v>
      </c>
      <c r="C33" s="65">
        <v>17</v>
      </c>
      <c r="D33" s="38"/>
      <c r="E33" s="65">
        <v>40</v>
      </c>
      <c r="F33" s="49"/>
      <c r="G33" s="5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2"/>
    </row>
    <row r="34" spans="1:23" ht="15.5">
      <c r="A34" s="15">
        <v>24</v>
      </c>
      <c r="B34" s="70">
        <f>[1]Sheet1!E3639</f>
        <v>171516100033</v>
      </c>
      <c r="C34" s="65">
        <v>21</v>
      </c>
      <c r="D34" s="38"/>
      <c r="E34" s="65">
        <v>51</v>
      </c>
      <c r="F34" s="49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>
      <c r="A35" s="15">
        <v>25</v>
      </c>
      <c r="B35" s="70">
        <f>[1]Sheet1!E3640</f>
        <v>171516100034</v>
      </c>
      <c r="C35" s="65">
        <v>19</v>
      </c>
      <c r="D35" s="38"/>
      <c r="E35" s="65">
        <v>38</v>
      </c>
      <c r="F35" s="49"/>
      <c r="G35" s="50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2"/>
    </row>
    <row r="36" spans="1:23">
      <c r="A36" s="15">
        <v>26</v>
      </c>
      <c r="B36" s="70">
        <f>[1]Sheet1!E3641</f>
        <v>171516100035</v>
      </c>
      <c r="C36" s="65">
        <v>17</v>
      </c>
      <c r="D36" s="38"/>
      <c r="E36" s="65">
        <v>12</v>
      </c>
      <c r="F36" s="49"/>
      <c r="G36" s="15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>
      <c r="A37" s="15">
        <v>27</v>
      </c>
      <c r="B37" s="70">
        <f>[1]Sheet1!E3646</f>
        <v>171516100037</v>
      </c>
      <c r="C37" s="65">
        <v>22</v>
      </c>
      <c r="D37" s="38"/>
      <c r="E37" s="65">
        <v>34</v>
      </c>
      <c r="F37" s="49"/>
      <c r="G37" s="15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5">
      <c r="A38" s="15">
        <v>28</v>
      </c>
      <c r="B38" s="70">
        <f>[1]Sheet1!E3647</f>
        <v>171516100038</v>
      </c>
      <c r="C38" s="65">
        <v>16</v>
      </c>
      <c r="D38" s="38"/>
      <c r="E38" s="65">
        <v>34</v>
      </c>
      <c r="F38" s="49"/>
      <c r="G38" s="5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2"/>
    </row>
    <row r="39" spans="1:23" ht="15.5">
      <c r="A39" s="15">
        <v>29</v>
      </c>
      <c r="B39" s="70">
        <f>[1]Sheet1!E3648</f>
        <v>171516100039</v>
      </c>
      <c r="C39" s="65">
        <v>16</v>
      </c>
      <c r="D39" s="38"/>
      <c r="E39" s="65">
        <v>21</v>
      </c>
      <c r="F39" s="49"/>
      <c r="G39" s="56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2"/>
    </row>
    <row r="40" spans="1:23" ht="15.5">
      <c r="A40" s="15">
        <v>30</v>
      </c>
      <c r="B40" s="70">
        <f>[1]Sheet1!E3649</f>
        <v>171516100040</v>
      </c>
      <c r="C40" s="65">
        <v>17</v>
      </c>
      <c r="D40" s="38"/>
      <c r="E40" s="65">
        <v>39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2"/>
    </row>
    <row r="41" spans="1:23" ht="15.5">
      <c r="A41" s="15">
        <v>31</v>
      </c>
      <c r="B41" s="70">
        <f>[1]Sheet1!E3650</f>
        <v>171516100041</v>
      </c>
      <c r="C41" s="65">
        <v>18</v>
      </c>
      <c r="D41" s="38"/>
      <c r="E41" s="65">
        <v>38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2"/>
    </row>
    <row r="42" spans="1:23" ht="15.5">
      <c r="A42" s="15">
        <v>32</v>
      </c>
      <c r="B42" s="70">
        <f>[1]Sheet1!E3651</f>
        <v>171516100042</v>
      </c>
      <c r="C42" s="65">
        <v>17</v>
      </c>
      <c r="D42" s="38"/>
      <c r="E42" s="65">
        <v>33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2"/>
    </row>
    <row r="43" spans="1:23" ht="15.5">
      <c r="A43" s="15">
        <v>33</v>
      </c>
      <c r="B43" s="70">
        <f>[1]Sheet1!E3652</f>
        <v>171516100043</v>
      </c>
      <c r="C43" s="65">
        <v>18</v>
      </c>
      <c r="D43" s="38"/>
      <c r="E43" s="65">
        <v>44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2"/>
    </row>
    <row r="44" spans="1:23" ht="15.5">
      <c r="A44" s="15">
        <v>34</v>
      </c>
      <c r="B44" s="70">
        <f>[1]Sheet1!E3653</f>
        <v>171516100044</v>
      </c>
      <c r="C44" s="65">
        <v>15</v>
      </c>
      <c r="D44" s="38"/>
      <c r="E44" s="65">
        <v>8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2"/>
    </row>
    <row r="45" spans="1:23" ht="15.5">
      <c r="A45" s="15">
        <v>35</v>
      </c>
      <c r="B45" s="70">
        <f>[1]Sheet1!E3654</f>
        <v>171516100045</v>
      </c>
      <c r="C45" s="65">
        <v>15</v>
      </c>
      <c r="D45" s="38"/>
      <c r="E45" s="65">
        <v>21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2"/>
    </row>
    <row r="46" spans="1:23" ht="15.5">
      <c r="A46" s="15">
        <v>36</v>
      </c>
      <c r="B46" s="70">
        <f>[1]Sheet1!$E$3656</f>
        <v>171516100048</v>
      </c>
      <c r="C46" s="65">
        <v>18</v>
      </c>
      <c r="D46" s="38"/>
      <c r="E46" s="65">
        <v>45</v>
      </c>
      <c r="F46" s="49"/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2"/>
    </row>
    <row r="47" spans="1:23" ht="15.5">
      <c r="A47" s="15">
        <v>37</v>
      </c>
      <c r="B47" s="70">
        <f>[1]Sheet1!E3664</f>
        <v>171516100049</v>
      </c>
      <c r="C47" s="65">
        <v>17</v>
      </c>
      <c r="D47" s="38"/>
      <c r="E47" s="65">
        <v>42</v>
      </c>
      <c r="F47" s="49"/>
      <c r="G47" s="5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2"/>
    </row>
    <row r="48" spans="1:23" ht="15.5">
      <c r="A48" s="15">
        <v>38</v>
      </c>
      <c r="B48" s="70">
        <f>[1]Sheet1!E3665</f>
        <v>171516100050</v>
      </c>
      <c r="C48" s="65">
        <v>20</v>
      </c>
      <c r="D48" s="38"/>
      <c r="E48" s="65">
        <v>50</v>
      </c>
      <c r="F48" s="49"/>
      <c r="G48" s="5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2"/>
    </row>
    <row r="49" spans="1:23">
      <c r="A49" s="15">
        <v>39</v>
      </c>
      <c r="B49" s="70">
        <f>[1]Sheet1!E3671</f>
        <v>171516100051</v>
      </c>
      <c r="C49" s="65">
        <v>19</v>
      </c>
      <c r="D49" s="38"/>
      <c r="E49" s="65">
        <v>25</v>
      </c>
      <c r="F49" s="49"/>
      <c r="G49" s="50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2"/>
    </row>
    <row r="50" spans="1:23">
      <c r="A50" s="15">
        <v>40</v>
      </c>
      <c r="B50" s="70">
        <f>[1]Sheet1!E3672</f>
        <v>171516100052</v>
      </c>
      <c r="C50" s="65">
        <v>16</v>
      </c>
      <c r="D50" s="38"/>
      <c r="E50" s="65">
        <v>7</v>
      </c>
      <c r="F50" s="49"/>
      <c r="G50" s="15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>
      <c r="A51" s="15">
        <v>41</v>
      </c>
      <c r="B51" s="70">
        <f>[1]Sheet1!E3673</f>
        <v>171516100053</v>
      </c>
      <c r="C51" s="65">
        <v>18</v>
      </c>
      <c r="D51" s="38"/>
      <c r="E51" s="65">
        <v>35</v>
      </c>
      <c r="F51" s="49"/>
      <c r="G51" s="15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5">
      <c r="A52" s="15">
        <v>42</v>
      </c>
      <c r="B52" s="70">
        <f>[1]Sheet1!E3674</f>
        <v>171516100054</v>
      </c>
      <c r="C52" s="65">
        <v>16</v>
      </c>
      <c r="D52" s="54"/>
      <c r="E52" s="65">
        <v>27</v>
      </c>
      <c r="F52" s="55"/>
      <c r="G52" s="5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2"/>
    </row>
    <row r="53" spans="1:23" ht="15.5">
      <c r="A53" s="15">
        <v>43</v>
      </c>
      <c r="B53" s="70">
        <f>[1]Sheet1!E3675</f>
        <v>171516100055</v>
      </c>
      <c r="C53" s="65">
        <v>19</v>
      </c>
      <c r="D53" s="54"/>
      <c r="E53" s="65">
        <v>46</v>
      </c>
      <c r="F53" s="55"/>
      <c r="G53" s="5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2"/>
    </row>
    <row r="54" spans="1:23" ht="15.5">
      <c r="A54" s="15">
        <v>44</v>
      </c>
      <c r="B54" s="70">
        <f>[1]Sheet1!$E$3679</f>
        <v>171516100056</v>
      </c>
      <c r="C54" s="65">
        <v>18</v>
      </c>
      <c r="D54" s="38"/>
      <c r="E54" s="65">
        <v>19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2"/>
    </row>
    <row r="55" spans="1:23" ht="15.5">
      <c r="A55" s="15">
        <v>45</v>
      </c>
      <c r="B55" s="70">
        <f>[1]Sheet1!E3685</f>
        <v>171516100057</v>
      </c>
      <c r="C55" s="65">
        <v>16</v>
      </c>
      <c r="D55" s="38"/>
      <c r="E55" s="65">
        <v>24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2"/>
    </row>
    <row r="56" spans="1:23" ht="15.5">
      <c r="A56" s="15">
        <v>46</v>
      </c>
      <c r="B56" s="70">
        <f>[1]Sheet1!E3686</f>
        <v>171516100058</v>
      </c>
      <c r="C56" s="65">
        <v>16</v>
      </c>
      <c r="D56" s="38"/>
      <c r="E56" s="65">
        <v>51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2"/>
    </row>
    <row r="57" spans="1:23" ht="15.5">
      <c r="A57" s="15">
        <v>47</v>
      </c>
      <c r="B57" s="70">
        <f>[1]Sheet1!E3687</f>
        <v>171516100059</v>
      </c>
      <c r="C57" s="65">
        <v>18</v>
      </c>
      <c r="D57" s="38"/>
      <c r="E57" s="65">
        <v>60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2"/>
    </row>
    <row r="58" spans="1:23" ht="15.5">
      <c r="A58" s="15">
        <v>48</v>
      </c>
      <c r="B58" s="70">
        <f>[1]Sheet1!E3688</f>
        <v>171516100060</v>
      </c>
      <c r="C58" s="65">
        <v>20</v>
      </c>
      <c r="D58" s="38"/>
      <c r="E58" s="65">
        <v>43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2"/>
    </row>
    <row r="59" spans="1:23" ht="15.5">
      <c r="A59" s="15">
        <v>49</v>
      </c>
      <c r="B59" s="70">
        <f>[1]Sheet1!E3691</f>
        <v>171516100061</v>
      </c>
      <c r="C59" s="65">
        <v>23</v>
      </c>
      <c r="D59" s="38"/>
      <c r="E59" s="65">
        <v>57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2"/>
    </row>
    <row r="60" spans="1:23" ht="15.5">
      <c r="A60" s="15">
        <v>50</v>
      </c>
      <c r="B60" s="70">
        <f>[1]Sheet1!E3692</f>
        <v>171516100062</v>
      </c>
      <c r="C60" s="65">
        <v>16</v>
      </c>
      <c r="D60" s="38"/>
      <c r="E60" s="65">
        <v>21</v>
      </c>
      <c r="F60" s="49"/>
      <c r="G60" s="5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2"/>
    </row>
    <row r="61" spans="1:23" ht="15.5">
      <c r="A61" s="15">
        <v>51</v>
      </c>
      <c r="B61" s="70">
        <f>[1]Sheet1!E3693</f>
        <v>171516100064</v>
      </c>
      <c r="C61" s="65">
        <v>18</v>
      </c>
      <c r="D61" s="38"/>
      <c r="E61" s="65">
        <v>24</v>
      </c>
      <c r="F61" s="49"/>
      <c r="G61" s="56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2"/>
    </row>
    <row r="62" spans="1:23" ht="15.5">
      <c r="A62" s="15">
        <v>52</v>
      </c>
      <c r="B62" s="70">
        <f>[1]Sheet1!$E$3697</f>
        <v>171516100066</v>
      </c>
      <c r="C62" s="65">
        <v>17</v>
      </c>
      <c r="D62" s="38"/>
      <c r="E62" s="65">
        <v>44</v>
      </c>
      <c r="F62" s="49"/>
      <c r="G62" s="5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2"/>
    </row>
    <row r="63" spans="1:23">
      <c r="A63" s="15">
        <v>53</v>
      </c>
      <c r="B63" s="70">
        <f>[1]Sheet1!$E$3699</f>
        <v>171516100067</v>
      </c>
      <c r="C63" s="65">
        <v>22</v>
      </c>
      <c r="D63" s="38"/>
      <c r="E63" s="65">
        <v>70</v>
      </c>
      <c r="F63" s="49"/>
      <c r="G63" s="15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>
      <c r="A64" s="15">
        <v>54</v>
      </c>
      <c r="B64" s="70">
        <f>[1]Sheet1!E3702</f>
        <v>171516100068</v>
      </c>
      <c r="C64" s="65">
        <v>18</v>
      </c>
      <c r="D64" s="38"/>
      <c r="E64" s="65">
        <v>19</v>
      </c>
      <c r="F64" s="49"/>
      <c r="G64" s="1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>
      <c r="A65" s="15">
        <v>55</v>
      </c>
      <c r="B65" s="70">
        <f>[1]Sheet1!E3703</f>
        <v>171516100069</v>
      </c>
      <c r="C65" s="65">
        <v>17</v>
      </c>
      <c r="D65" s="38"/>
      <c r="E65" s="65">
        <v>36</v>
      </c>
      <c r="F65" s="49"/>
      <c r="G65" s="1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>
      <c r="A66" s="15">
        <v>56</v>
      </c>
      <c r="B66" s="70">
        <f>[1]Sheet1!E3704</f>
        <v>171516100070</v>
      </c>
      <c r="C66" s="65">
        <v>20</v>
      </c>
      <c r="D66" s="38"/>
      <c r="E66" s="65">
        <v>42</v>
      </c>
      <c r="F66" s="49"/>
      <c r="G66" s="1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>
      <c r="A67" s="15">
        <v>57</v>
      </c>
      <c r="B67" s="70">
        <f>[1]Sheet1!E3705</f>
        <v>171516100071</v>
      </c>
      <c r="C67" s="65">
        <v>18</v>
      </c>
      <c r="D67" s="38"/>
      <c r="E67" s="65">
        <v>47</v>
      </c>
      <c r="F67" s="49"/>
      <c r="G67" s="1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>
      <c r="A68" s="15">
        <v>58</v>
      </c>
      <c r="B68" s="70">
        <f>[1]Sheet1!$E$3709</f>
        <v>171516100072</v>
      </c>
      <c r="C68" s="65">
        <v>16</v>
      </c>
      <c r="D68" s="38"/>
      <c r="E68" s="65">
        <v>15</v>
      </c>
      <c r="F68" s="49"/>
      <c r="G68" s="15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>
      <c r="A69" s="15">
        <v>59</v>
      </c>
      <c r="B69" s="70">
        <f>[1]Sheet1!E3714</f>
        <v>171516100073</v>
      </c>
      <c r="C69" s="65">
        <v>16</v>
      </c>
      <c r="D69" s="38"/>
      <c r="E69" s="65">
        <v>64</v>
      </c>
      <c r="F69" s="49"/>
      <c r="G69" s="15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>
      <c r="A70" s="15">
        <v>60</v>
      </c>
      <c r="B70" s="70">
        <f>[1]Sheet1!E3715</f>
        <v>171516100074</v>
      </c>
      <c r="C70" s="65">
        <v>19</v>
      </c>
      <c r="D70" s="38"/>
      <c r="E70" s="65">
        <v>48</v>
      </c>
      <c r="F70" s="49"/>
      <c r="G70" s="15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>
      <c r="A71" s="15"/>
      <c r="B71" s="37"/>
      <c r="C71" s="38"/>
      <c r="D71" s="38"/>
      <c r="E71" s="38"/>
      <c r="F71" s="49"/>
      <c r="G71" s="15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>
      <c r="A72" s="15"/>
      <c r="B72" s="37"/>
      <c r="C72" s="38"/>
      <c r="D72" s="38"/>
      <c r="E72" s="38"/>
      <c r="F72" s="49"/>
      <c r="G72" s="15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>
      <c r="A73" s="15"/>
      <c r="B73" s="37"/>
      <c r="C73" s="38"/>
      <c r="D73" s="38"/>
      <c r="E73" s="38"/>
      <c r="F73" s="49"/>
      <c r="G73" s="15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>
      <c r="A74" s="15"/>
      <c r="B74" s="37"/>
      <c r="C74" s="38"/>
      <c r="D74" s="38"/>
      <c r="E74" s="38"/>
      <c r="F74" s="49"/>
      <c r="G74" s="15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>
      <c r="A75" s="15"/>
      <c r="B75" s="37"/>
      <c r="C75" s="38"/>
      <c r="D75" s="38"/>
      <c r="E75" s="38"/>
      <c r="F75" s="49"/>
      <c r="G75" s="15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>
      <c r="A76" s="15"/>
      <c r="B76" s="37"/>
      <c r="C76" s="38"/>
      <c r="D76" s="38"/>
      <c r="E76" s="38"/>
      <c r="F76" s="49"/>
      <c r="G76" s="15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>
      <c r="A77" s="15"/>
      <c r="B77" s="37"/>
      <c r="C77" s="38"/>
      <c r="D77" s="38"/>
      <c r="E77" s="38"/>
      <c r="F77" s="49"/>
      <c r="G77" s="15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>
      <c r="A78" s="15"/>
      <c r="B78" s="37"/>
      <c r="C78" s="38"/>
      <c r="D78" s="38"/>
      <c r="E78" s="38"/>
      <c r="F78" s="49"/>
      <c r="G78" s="15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>
      <c r="A79" s="15"/>
      <c r="B79" s="37"/>
      <c r="C79" s="38"/>
      <c r="D79" s="38"/>
      <c r="E79" s="38"/>
      <c r="F79" s="49"/>
      <c r="G79" s="58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>
      <c r="A80" s="15"/>
      <c r="B80" s="37"/>
      <c r="C80" s="54"/>
      <c r="D80" s="54"/>
      <c r="E80" s="54"/>
      <c r="F80" s="55"/>
      <c r="G80" s="58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>
      <c r="A81" s="15"/>
      <c r="B81" s="37"/>
      <c r="C81" s="54"/>
      <c r="D81" s="54"/>
      <c r="E81" s="54"/>
      <c r="F81" s="55"/>
      <c r="G81" s="58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>
      <c r="A82" s="15"/>
      <c r="B82" s="37"/>
      <c r="C82" s="38"/>
      <c r="D82" s="38"/>
      <c r="E82" s="38"/>
      <c r="F82" s="49"/>
      <c r="G82" s="58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honeticPr fontId="15" type="noConversion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6"/>
  <sheetViews>
    <sheetView topLeftCell="E7" workbookViewId="0">
      <selection activeCell="H17" sqref="H17:V17"/>
    </sheetView>
  </sheetViews>
  <sheetFormatPr defaultRowHeight="14.5"/>
  <sheetData>
    <row r="1" spans="1:23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89" t="s">
        <v>1</v>
      </c>
      <c r="B2" s="89"/>
      <c r="C2" s="89"/>
      <c r="D2" s="89"/>
      <c r="E2" s="89"/>
      <c r="F2" s="3"/>
      <c r="G2" s="4" t="s">
        <v>2</v>
      </c>
      <c r="H2" s="5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2.5">
      <c r="A3" s="89" t="s">
        <v>201</v>
      </c>
      <c r="B3" s="89"/>
      <c r="C3" s="89"/>
      <c r="D3" s="89"/>
      <c r="E3" s="89"/>
      <c r="F3" s="3"/>
      <c r="G3" s="4" t="s">
        <v>4</v>
      </c>
      <c r="H3" s="5"/>
      <c r="I3" s="7" t="s">
        <v>5</v>
      </c>
      <c r="J3" s="2"/>
      <c r="K3" s="8" t="s">
        <v>6</v>
      </c>
      <c r="L3" s="8" t="s">
        <v>7</v>
      </c>
      <c r="M3" s="2"/>
      <c r="N3" s="8" t="s">
        <v>8</v>
      </c>
      <c r="O3" s="88" t="s">
        <v>9</v>
      </c>
      <c r="P3" s="88"/>
      <c r="Q3" s="88"/>
      <c r="R3" s="88"/>
      <c r="S3" s="88"/>
      <c r="T3" s="88"/>
      <c r="U3" s="88"/>
      <c r="V3" s="88"/>
      <c r="W3" s="88"/>
    </row>
    <row r="4" spans="1:23" ht="21">
      <c r="A4" s="89" t="s">
        <v>202</v>
      </c>
      <c r="B4" s="89"/>
      <c r="C4" s="89"/>
      <c r="D4" s="89"/>
      <c r="E4" s="89"/>
      <c r="F4" s="3"/>
      <c r="G4" s="4" t="s">
        <v>11</v>
      </c>
      <c r="H4" s="5"/>
      <c r="I4" s="6"/>
      <c r="J4" s="2"/>
      <c r="K4" s="9" t="s">
        <v>12</v>
      </c>
      <c r="L4" s="9">
        <v>3</v>
      </c>
      <c r="M4" s="2"/>
      <c r="N4" s="10">
        <v>3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21">
      <c r="A5" s="11" t="s">
        <v>13</v>
      </c>
      <c r="B5" s="11"/>
      <c r="C5" s="11"/>
      <c r="D5" s="11"/>
      <c r="E5" s="11"/>
      <c r="F5" s="3"/>
      <c r="G5" s="4" t="s">
        <v>14</v>
      </c>
      <c r="H5" s="41">
        <f>(55/66)*100</f>
        <v>83.333333333333343</v>
      </c>
      <c r="I5" s="6"/>
      <c r="J5" s="2"/>
      <c r="K5" s="13" t="s">
        <v>15</v>
      </c>
      <c r="L5" s="13">
        <v>2</v>
      </c>
      <c r="M5" s="2"/>
      <c r="N5" s="14">
        <v>2</v>
      </c>
      <c r="O5" s="88"/>
      <c r="P5" s="88"/>
      <c r="Q5" s="88"/>
      <c r="R5" s="88"/>
      <c r="S5" s="88"/>
      <c r="T5" s="88"/>
      <c r="U5" s="88"/>
      <c r="V5" s="88"/>
      <c r="W5" s="88"/>
    </row>
    <row r="6" spans="1:23" ht="21">
      <c r="A6" s="15"/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42">
        <f>(65/66)*100</f>
        <v>98.484848484848484</v>
      </c>
      <c r="I6" s="6"/>
      <c r="J6" s="2"/>
      <c r="K6" s="19" t="s">
        <v>20</v>
      </c>
      <c r="L6" s="19">
        <v>1</v>
      </c>
      <c r="M6" s="2"/>
      <c r="N6" s="20">
        <v>1</v>
      </c>
      <c r="O6" s="88"/>
      <c r="P6" s="88"/>
      <c r="Q6" s="88"/>
      <c r="R6" s="88"/>
      <c r="S6" s="88"/>
      <c r="T6" s="88"/>
      <c r="U6" s="88"/>
      <c r="V6" s="88"/>
      <c r="W6" s="88"/>
    </row>
    <row r="7" spans="1:23" ht="58">
      <c r="A7" s="15"/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90.909090909090907</v>
      </c>
      <c r="I7" s="26">
        <v>0.6</v>
      </c>
      <c r="J7" s="2"/>
      <c r="K7" s="27" t="s">
        <v>24</v>
      </c>
      <c r="L7" s="27">
        <v>0</v>
      </c>
      <c r="M7" s="2"/>
      <c r="N7" s="28"/>
      <c r="O7" s="88"/>
      <c r="P7" s="88"/>
      <c r="Q7" s="88"/>
      <c r="R7" s="88"/>
      <c r="S7" s="88"/>
      <c r="T7" s="88"/>
      <c r="U7" s="88"/>
      <c r="V7" s="88"/>
      <c r="W7" s="88"/>
    </row>
    <row r="8" spans="1:23">
      <c r="A8" s="15"/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57</v>
      </c>
      <c r="I8" s="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>
      <c r="A9" s="15"/>
      <c r="B9" s="21" t="s">
        <v>30</v>
      </c>
      <c r="C9" s="23" t="s">
        <v>140</v>
      </c>
      <c r="D9" s="23"/>
      <c r="E9" s="23" t="s">
        <v>140</v>
      </c>
      <c r="F9" s="29"/>
      <c r="G9" s="15"/>
      <c r="H9" s="30"/>
      <c r="I9" s="3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5">
      <c r="A10" s="15"/>
      <c r="B10" s="21" t="s">
        <v>32</v>
      </c>
      <c r="C10" s="23">
        <v>30</v>
      </c>
      <c r="D10" s="31">
        <f>(0.55*30)</f>
        <v>16.5</v>
      </c>
      <c r="E10" s="32">
        <v>70</v>
      </c>
      <c r="F10" s="33">
        <f>0.55*70</f>
        <v>38.5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  <c r="U10" s="36" t="s">
        <v>46</v>
      </c>
      <c r="V10" s="36" t="s">
        <v>47</v>
      </c>
      <c r="W10" s="2"/>
    </row>
    <row r="11" spans="1:23" ht="15.5">
      <c r="A11" s="15">
        <v>1</v>
      </c>
      <c r="B11" s="70">
        <f>[4]Sheet1!E2231</f>
        <v>171516100002</v>
      </c>
      <c r="C11" s="38">
        <v>22</v>
      </c>
      <c r="D11" s="38">
        <f>COUNTIF(C11:C82,"&gt;="&amp;D10)</f>
        <v>55</v>
      </c>
      <c r="E11" s="38">
        <v>58</v>
      </c>
      <c r="F11" s="39">
        <f>COUNTIF(E11:E82,"&gt;="&amp;F10)</f>
        <v>65</v>
      </c>
      <c r="G11" s="40" t="s">
        <v>48</v>
      </c>
      <c r="H11" s="4">
        <v>2</v>
      </c>
      <c r="I11" s="4">
        <v>2</v>
      </c>
      <c r="J11" s="4">
        <v>2</v>
      </c>
      <c r="K11" s="6"/>
      <c r="L11" s="4">
        <v>2</v>
      </c>
      <c r="M11" s="6"/>
      <c r="N11" s="6"/>
      <c r="O11" s="6"/>
      <c r="P11" s="6"/>
      <c r="Q11" s="4"/>
      <c r="R11" s="4"/>
      <c r="S11" s="6"/>
      <c r="T11" s="6">
        <v>1</v>
      </c>
      <c r="V11" s="6"/>
      <c r="W11" s="2"/>
    </row>
    <row r="12" spans="1:23" ht="15.5">
      <c r="A12" s="15">
        <v>2</v>
      </c>
      <c r="B12" s="70">
        <f>[4]Sheet1!E2232</f>
        <v>171516100003</v>
      </c>
      <c r="C12" s="38">
        <v>26</v>
      </c>
      <c r="D12" s="41">
        <f>(55/66)*100</f>
        <v>83.333333333333343</v>
      </c>
      <c r="E12" s="38">
        <v>60</v>
      </c>
      <c r="F12" s="42">
        <f>(65/66)*100</f>
        <v>98.484848484848484</v>
      </c>
      <c r="G12" s="40" t="s">
        <v>49</v>
      </c>
      <c r="H12" s="43">
        <v>3</v>
      </c>
      <c r="I12" s="43">
        <v>2</v>
      </c>
      <c r="J12" s="43">
        <v>3</v>
      </c>
      <c r="K12" s="6"/>
      <c r="L12" s="43">
        <v>3</v>
      </c>
      <c r="M12" s="6"/>
      <c r="N12" s="6"/>
      <c r="O12" s="6"/>
      <c r="P12" s="6"/>
      <c r="Q12" s="4"/>
      <c r="R12" s="4"/>
      <c r="S12" s="6"/>
      <c r="T12" s="6">
        <v>1</v>
      </c>
      <c r="V12" s="6"/>
      <c r="W12" s="2"/>
    </row>
    <row r="13" spans="1:23" ht="15.5">
      <c r="A13" s="15">
        <v>3</v>
      </c>
      <c r="B13" s="70">
        <f>[4]Sheet1!E2233</f>
        <v>171516100005</v>
      </c>
      <c r="C13" s="38">
        <v>24</v>
      </c>
      <c r="D13" s="38"/>
      <c r="E13" s="38">
        <v>60</v>
      </c>
      <c r="F13" s="44"/>
      <c r="G13" s="40" t="s">
        <v>50</v>
      </c>
      <c r="H13" s="43">
        <v>1</v>
      </c>
      <c r="I13" s="43">
        <v>1</v>
      </c>
      <c r="J13" s="43">
        <v>1</v>
      </c>
      <c r="K13" s="6"/>
      <c r="L13" s="43">
        <v>1</v>
      </c>
      <c r="M13" s="6"/>
      <c r="N13" s="6"/>
      <c r="O13" s="6"/>
      <c r="P13" s="6"/>
      <c r="Q13" s="4"/>
      <c r="R13" s="4"/>
      <c r="S13" s="6"/>
      <c r="T13" s="6">
        <v>2</v>
      </c>
      <c r="V13" s="6"/>
      <c r="W13" s="2"/>
    </row>
    <row r="14" spans="1:23" ht="15.5">
      <c r="A14" s="15">
        <v>4</v>
      </c>
      <c r="B14" s="70">
        <f>[4]Sheet1!E2234</f>
        <v>171516100006</v>
      </c>
      <c r="C14" s="38">
        <v>22</v>
      </c>
      <c r="D14" s="38"/>
      <c r="E14" s="38">
        <v>58</v>
      </c>
      <c r="F14" s="44"/>
      <c r="G14" s="40" t="s">
        <v>51</v>
      </c>
      <c r="H14" s="43">
        <v>3</v>
      </c>
      <c r="I14" s="43">
        <v>3</v>
      </c>
      <c r="J14" s="43">
        <v>3</v>
      </c>
      <c r="K14" s="6"/>
      <c r="L14" s="43">
        <v>3</v>
      </c>
      <c r="M14" s="6"/>
      <c r="N14" s="6"/>
      <c r="O14" s="6"/>
      <c r="P14" s="6"/>
      <c r="Q14" s="4"/>
      <c r="R14" s="4"/>
      <c r="S14" s="6"/>
      <c r="T14" s="6">
        <v>1</v>
      </c>
      <c r="V14" s="6"/>
      <c r="W14" s="2"/>
    </row>
    <row r="15" spans="1:23" ht="15.5">
      <c r="A15" s="15">
        <v>5</v>
      </c>
      <c r="B15" s="70">
        <f>[4]Sheet1!E2235</f>
        <v>171516100007</v>
      </c>
      <c r="C15" s="38">
        <v>22</v>
      </c>
      <c r="D15" s="38"/>
      <c r="E15" s="38">
        <v>58</v>
      </c>
      <c r="F15" s="44"/>
      <c r="G15" s="40" t="s">
        <v>52</v>
      </c>
      <c r="H15" s="43">
        <v>2</v>
      </c>
      <c r="I15" s="43">
        <v>2</v>
      </c>
      <c r="J15" s="43">
        <v>2</v>
      </c>
      <c r="K15" s="6"/>
      <c r="L15" s="43">
        <v>2</v>
      </c>
      <c r="M15" s="6"/>
      <c r="N15" s="6"/>
      <c r="O15" s="6"/>
      <c r="P15" s="6"/>
      <c r="Q15" s="4"/>
      <c r="R15" s="4"/>
      <c r="S15" s="6"/>
      <c r="T15" s="6">
        <v>1</v>
      </c>
      <c r="V15" s="6"/>
      <c r="W15" s="2"/>
    </row>
    <row r="16" spans="1:23" ht="15.5">
      <c r="A16" s="15">
        <v>6</v>
      </c>
      <c r="B16" s="70">
        <f>[4]Sheet1!E2236</f>
        <v>171516100008</v>
      </c>
      <c r="C16" s="38">
        <v>22</v>
      </c>
      <c r="D16" s="38"/>
      <c r="E16" s="38">
        <v>60</v>
      </c>
      <c r="F16" s="44"/>
      <c r="G16" s="45" t="s">
        <v>53</v>
      </c>
      <c r="H16" s="79">
        <f>AVERAGE(H11:H15)</f>
        <v>2.2000000000000002</v>
      </c>
      <c r="I16" s="79">
        <f t="shared" ref="I16:L16" si="0">AVERAGE(I11:I15)</f>
        <v>2</v>
      </c>
      <c r="J16" s="79">
        <f t="shared" si="0"/>
        <v>2.2000000000000002</v>
      </c>
      <c r="K16" s="79"/>
      <c r="L16" s="79">
        <f t="shared" si="0"/>
        <v>2.2000000000000002</v>
      </c>
      <c r="M16" s="79"/>
      <c r="N16" s="79"/>
      <c r="O16" s="79"/>
      <c r="P16" s="79"/>
      <c r="Q16" s="79"/>
      <c r="R16" s="79"/>
      <c r="S16" s="79"/>
      <c r="T16" s="79">
        <f>AVERAGE(T11:T15)</f>
        <v>1.2</v>
      </c>
      <c r="V16" s="79"/>
      <c r="W16" s="2"/>
    </row>
    <row r="17" spans="1:23" ht="15.5">
      <c r="A17" s="15">
        <v>7</v>
      </c>
      <c r="B17" s="70">
        <f>[4]Sheet1!E2237</f>
        <v>171516100009</v>
      </c>
      <c r="C17" s="38">
        <v>18</v>
      </c>
      <c r="D17" s="38"/>
      <c r="E17" s="38">
        <v>56</v>
      </c>
      <c r="F17" s="38"/>
      <c r="G17" s="47" t="s">
        <v>54</v>
      </c>
      <c r="H17" s="48">
        <f>(90.91*H16)/100</f>
        <v>2.0000200000000001</v>
      </c>
      <c r="I17" s="48">
        <f t="shared" ref="I17:L17" si="1">(90.91*I16)/100</f>
        <v>1.8182</v>
      </c>
      <c r="J17" s="48">
        <f t="shared" si="1"/>
        <v>2.0000200000000001</v>
      </c>
      <c r="K17" s="48"/>
      <c r="L17" s="48">
        <f t="shared" si="1"/>
        <v>2.0000200000000001</v>
      </c>
      <c r="M17" s="48"/>
      <c r="N17" s="48"/>
      <c r="O17" s="48"/>
      <c r="P17" s="48"/>
      <c r="Q17" s="48"/>
      <c r="R17" s="48"/>
      <c r="S17" s="48"/>
      <c r="T17" s="48">
        <f>(90.91*T16)/100</f>
        <v>1.0909199999999999</v>
      </c>
      <c r="V17" s="48"/>
      <c r="W17" s="2"/>
    </row>
    <row r="18" spans="1:23">
      <c r="A18" s="15">
        <v>8</v>
      </c>
      <c r="B18" s="70">
        <f>[4]Sheet1!E2238</f>
        <v>171516100010</v>
      </c>
      <c r="C18" s="38">
        <v>18</v>
      </c>
      <c r="D18" s="38"/>
      <c r="E18" s="38">
        <v>56</v>
      </c>
      <c r="F18" s="49"/>
      <c r="G18" s="15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V18" s="2"/>
      <c r="W18" s="2"/>
    </row>
    <row r="19" spans="1:23">
      <c r="A19" s="15">
        <v>9</v>
      </c>
      <c r="B19" s="70">
        <f>[4]Sheet1!E2239</f>
        <v>171516100011</v>
      </c>
      <c r="C19" s="38">
        <v>20</v>
      </c>
      <c r="D19" s="38"/>
      <c r="E19" s="38">
        <v>56</v>
      </c>
      <c r="F19" s="49"/>
      <c r="G19" s="15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>
      <c r="A20" s="15">
        <v>10</v>
      </c>
      <c r="B20" s="70">
        <f>[4]Sheet1!E2240</f>
        <v>171516100012</v>
      </c>
      <c r="C20" s="38">
        <v>24</v>
      </c>
      <c r="D20" s="38"/>
      <c r="E20" s="38">
        <v>56</v>
      </c>
      <c r="F20" s="49"/>
      <c r="G20" s="15"/>
      <c r="H20" s="2"/>
      <c r="I20" s="2"/>
      <c r="J20" s="30"/>
      <c r="K20" s="3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>
      <c r="A21" s="15">
        <v>11</v>
      </c>
      <c r="B21" s="70">
        <f>[4]Sheet1!E2241</f>
        <v>171516100013</v>
      </c>
      <c r="C21" s="38">
        <v>26</v>
      </c>
      <c r="D21" s="38"/>
      <c r="E21" s="38">
        <v>56</v>
      </c>
      <c r="F21" s="49"/>
      <c r="G21" s="15"/>
      <c r="H21" s="51"/>
      <c r="I21" s="90"/>
      <c r="J21" s="90"/>
      <c r="K21" s="2"/>
      <c r="L21" s="2"/>
      <c r="M21" s="30"/>
      <c r="N21" s="30"/>
      <c r="O21" s="30"/>
      <c r="P21" s="30"/>
      <c r="Q21" s="30"/>
      <c r="R21" s="2"/>
      <c r="S21" s="2"/>
      <c r="T21" s="2"/>
      <c r="U21" s="2"/>
      <c r="V21" s="2"/>
      <c r="W21" s="2"/>
    </row>
    <row r="22" spans="1:23">
      <c r="A22" s="15">
        <v>12</v>
      </c>
      <c r="B22" s="70">
        <f>[4]Sheet1!E2242</f>
        <v>171516100014</v>
      </c>
      <c r="C22" s="38">
        <v>20</v>
      </c>
      <c r="D22" s="38"/>
      <c r="E22" s="38">
        <v>56</v>
      </c>
      <c r="F22" s="49"/>
      <c r="G22" s="15"/>
      <c r="H22" s="52"/>
      <c r="I22" s="53"/>
      <c r="J22" s="53"/>
      <c r="K22" s="2"/>
      <c r="L22" s="2"/>
      <c r="M22" s="30"/>
      <c r="N22" s="30"/>
      <c r="O22" s="30"/>
      <c r="P22" s="30"/>
      <c r="Q22" s="30"/>
      <c r="R22" s="2"/>
      <c r="S22" s="2"/>
      <c r="T22" s="2"/>
      <c r="U22" s="2"/>
      <c r="V22" s="2"/>
      <c r="W22" s="2"/>
    </row>
    <row r="23" spans="1:23">
      <c r="A23" s="15">
        <v>13</v>
      </c>
      <c r="B23" s="70">
        <f>[4]Sheet1!E2243</f>
        <v>171516100017</v>
      </c>
      <c r="C23" s="38">
        <v>20</v>
      </c>
      <c r="D23" s="38"/>
      <c r="E23" s="38">
        <v>60</v>
      </c>
      <c r="F23" s="49"/>
      <c r="G23" s="15"/>
      <c r="H23" s="15"/>
      <c r="I23" s="2"/>
      <c r="J23" s="2"/>
      <c r="K23" s="2"/>
      <c r="L23" s="2"/>
      <c r="M23" s="2"/>
      <c r="N23" s="30"/>
      <c r="O23" s="30"/>
      <c r="P23" s="30"/>
      <c r="Q23" s="30"/>
      <c r="R23" s="30"/>
      <c r="S23" s="2"/>
      <c r="T23" s="2"/>
      <c r="U23" s="2"/>
      <c r="V23" s="2"/>
      <c r="W23" s="2"/>
    </row>
    <row r="24" spans="1:23">
      <c r="A24" s="15">
        <v>14</v>
      </c>
      <c r="B24" s="70">
        <f>[4]Sheet1!E2244</f>
        <v>171516100018</v>
      </c>
      <c r="C24" s="38">
        <v>14</v>
      </c>
      <c r="D24" s="38"/>
      <c r="E24" s="38">
        <v>50</v>
      </c>
      <c r="F24" s="49"/>
      <c r="G24" s="15"/>
      <c r="H24" s="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2"/>
    </row>
    <row r="25" spans="1:23" ht="15.5">
      <c r="A25" s="15">
        <v>15</v>
      </c>
      <c r="B25" s="70">
        <f>[4]Sheet1!E2245</f>
        <v>171516100019</v>
      </c>
      <c r="C25" s="38">
        <v>24</v>
      </c>
      <c r="D25" s="54"/>
      <c r="E25" s="38">
        <v>58</v>
      </c>
      <c r="F25" s="55"/>
      <c r="G25" s="56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2"/>
    </row>
    <row r="26" spans="1:23" ht="15.5">
      <c r="A26" s="15">
        <v>16</v>
      </c>
      <c r="B26" s="70">
        <f>[4]Sheet1!E2246</f>
        <v>171516100021</v>
      </c>
      <c r="C26" s="38">
        <v>14</v>
      </c>
      <c r="D26" s="38"/>
      <c r="E26" s="38">
        <v>58</v>
      </c>
      <c r="F26" s="49"/>
      <c r="G26" s="56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2"/>
    </row>
    <row r="27" spans="1:23" ht="15.5">
      <c r="A27" s="15">
        <v>17</v>
      </c>
      <c r="B27" s="70">
        <f>[4]Sheet1!E2247</f>
        <v>171516100022</v>
      </c>
      <c r="C27" s="38">
        <v>28</v>
      </c>
      <c r="D27" s="38"/>
      <c r="E27" s="38">
        <v>62</v>
      </c>
      <c r="F27" s="49"/>
      <c r="G27" s="56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2"/>
    </row>
    <row r="28" spans="1:23" ht="15.5">
      <c r="A28" s="15">
        <v>18</v>
      </c>
      <c r="B28" s="70">
        <f>[4]Sheet1!E2248</f>
        <v>171516100023</v>
      </c>
      <c r="C28" s="38">
        <v>24</v>
      </c>
      <c r="D28" s="38"/>
      <c r="E28" s="38">
        <v>60</v>
      </c>
      <c r="F28" s="49"/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2"/>
    </row>
    <row r="29" spans="1:23" ht="15.5">
      <c r="A29" s="15">
        <v>19</v>
      </c>
      <c r="B29" s="70">
        <f>[4]Sheet1!E2249</f>
        <v>171516100024</v>
      </c>
      <c r="C29" s="38">
        <v>26</v>
      </c>
      <c r="D29" s="38"/>
      <c r="E29" s="38">
        <v>58</v>
      </c>
      <c r="F29" s="49"/>
      <c r="G29" s="56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2"/>
    </row>
    <row r="30" spans="1:23" ht="15.5">
      <c r="A30" s="15">
        <v>20</v>
      </c>
      <c r="B30" s="70">
        <f>[4]Sheet1!E2250</f>
        <v>171516100026</v>
      </c>
      <c r="C30" s="38">
        <v>28</v>
      </c>
      <c r="D30" s="38"/>
      <c r="E30" s="38">
        <v>66</v>
      </c>
      <c r="F30" s="49"/>
      <c r="G30" s="56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2"/>
    </row>
    <row r="31" spans="1:23" ht="15.5">
      <c r="A31" s="15">
        <v>21</v>
      </c>
      <c r="B31" s="70">
        <f>[4]Sheet1!E2251</f>
        <v>171516100030</v>
      </c>
      <c r="C31" s="38">
        <v>16</v>
      </c>
      <c r="D31" s="38"/>
      <c r="E31" s="38">
        <v>60</v>
      </c>
      <c r="F31" s="49"/>
      <c r="G31" s="56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2"/>
    </row>
    <row r="32" spans="1:23" ht="15.5">
      <c r="A32" s="15">
        <v>22</v>
      </c>
      <c r="B32" s="70">
        <f>[4]Sheet1!E2252</f>
        <v>171516100031</v>
      </c>
      <c r="C32" s="38">
        <v>14</v>
      </c>
      <c r="D32" s="38"/>
      <c r="E32" s="38">
        <v>50</v>
      </c>
      <c r="F32" s="49"/>
      <c r="G32" s="56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2"/>
    </row>
    <row r="33" spans="1:23" ht="15.5">
      <c r="A33" s="15">
        <v>23</v>
      </c>
      <c r="B33" s="70">
        <f>[4]Sheet1!E2253</f>
        <v>171516100032</v>
      </c>
      <c r="C33" s="38">
        <v>24</v>
      </c>
      <c r="D33" s="38"/>
      <c r="E33" s="38">
        <v>62</v>
      </c>
      <c r="F33" s="49"/>
      <c r="G33" s="5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2"/>
    </row>
    <row r="34" spans="1:23" ht="15.5">
      <c r="A34" s="15">
        <v>24</v>
      </c>
      <c r="B34" s="70">
        <f>[4]Sheet1!E2254</f>
        <v>171516100033</v>
      </c>
      <c r="C34" s="38">
        <v>24</v>
      </c>
      <c r="D34" s="38"/>
      <c r="E34" s="38" t="s">
        <v>203</v>
      </c>
      <c r="F34" s="49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>
      <c r="A35" s="15">
        <v>25</v>
      </c>
      <c r="B35" s="70">
        <f>[4]Sheet1!E2255</f>
        <v>171516100034</v>
      </c>
      <c r="C35" s="38">
        <v>28</v>
      </c>
      <c r="D35" s="38"/>
      <c r="E35" s="38">
        <v>64</v>
      </c>
      <c r="F35" s="49"/>
      <c r="G35" s="50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2"/>
    </row>
    <row r="36" spans="1:23">
      <c r="A36" s="15">
        <v>26</v>
      </c>
      <c r="B36" s="70">
        <f>[4]Sheet1!E2256</f>
        <v>171516100035</v>
      </c>
      <c r="C36" s="38">
        <v>16</v>
      </c>
      <c r="D36" s="38"/>
      <c r="E36" s="38">
        <v>56</v>
      </c>
      <c r="F36" s="49"/>
      <c r="G36" s="15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>
      <c r="A37" s="15">
        <v>27</v>
      </c>
      <c r="B37" s="70">
        <f>[4]Sheet1!E2257</f>
        <v>171516100037</v>
      </c>
      <c r="C37" s="38">
        <v>20</v>
      </c>
      <c r="D37" s="38"/>
      <c r="E37" s="38">
        <v>56</v>
      </c>
      <c r="F37" s="49"/>
      <c r="G37" s="15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5">
      <c r="A38" s="15">
        <v>28</v>
      </c>
      <c r="B38" s="70">
        <f>[4]Sheet1!E2258</f>
        <v>171516100038</v>
      </c>
      <c r="C38" s="38">
        <v>22</v>
      </c>
      <c r="D38" s="38"/>
      <c r="E38" s="38">
        <v>58</v>
      </c>
      <c r="F38" s="49"/>
      <c r="G38" s="5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2"/>
    </row>
    <row r="39" spans="1:23" ht="15.5">
      <c r="A39" s="15">
        <v>29</v>
      </c>
      <c r="B39" s="70">
        <f>[4]Sheet1!E2259</f>
        <v>171516100039</v>
      </c>
      <c r="C39" s="38">
        <v>24</v>
      </c>
      <c r="D39" s="38"/>
      <c r="E39" s="38">
        <v>58</v>
      </c>
      <c r="F39" s="49"/>
      <c r="G39" s="56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2"/>
    </row>
    <row r="40" spans="1:23" ht="15.5">
      <c r="A40" s="15">
        <v>30</v>
      </c>
      <c r="B40" s="70">
        <f>[4]Sheet1!E2260</f>
        <v>171516100040</v>
      </c>
      <c r="C40" s="38">
        <v>26</v>
      </c>
      <c r="D40" s="38"/>
      <c r="E40" s="38">
        <v>56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2"/>
    </row>
    <row r="41" spans="1:23" ht="15.5">
      <c r="A41" s="15">
        <v>31</v>
      </c>
      <c r="B41" s="70">
        <f>[4]Sheet1!E2261</f>
        <v>171516100041</v>
      </c>
      <c r="C41" s="38">
        <v>26</v>
      </c>
      <c r="D41" s="38"/>
      <c r="E41" s="38">
        <v>60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2"/>
    </row>
    <row r="42" spans="1:23" ht="15.5">
      <c r="A42" s="15">
        <v>32</v>
      </c>
      <c r="B42" s="70">
        <f>[4]Sheet1!E2262</f>
        <v>171516100042</v>
      </c>
      <c r="C42" s="38">
        <v>18</v>
      </c>
      <c r="D42" s="38"/>
      <c r="E42" s="38">
        <v>56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2"/>
    </row>
    <row r="43" spans="1:23" ht="15.5">
      <c r="A43" s="15">
        <v>33</v>
      </c>
      <c r="B43" s="70">
        <f>[4]Sheet1!E2263</f>
        <v>171516100043</v>
      </c>
      <c r="C43" s="38">
        <v>16</v>
      </c>
      <c r="D43" s="38"/>
      <c r="E43" s="38">
        <v>54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2"/>
    </row>
    <row r="44" spans="1:23" ht="15.5">
      <c r="A44" s="15">
        <v>34</v>
      </c>
      <c r="B44" s="70">
        <f>[4]Sheet1!E2264</f>
        <v>171516100044</v>
      </c>
      <c r="C44" s="38">
        <v>22</v>
      </c>
      <c r="D44" s="38"/>
      <c r="E44" s="38">
        <v>60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2"/>
    </row>
    <row r="45" spans="1:23" ht="15.5">
      <c r="A45" s="15">
        <v>35</v>
      </c>
      <c r="B45" s="70">
        <f>[4]Sheet1!E2265</f>
        <v>171516100045</v>
      </c>
      <c r="C45" s="38">
        <v>22</v>
      </c>
      <c r="D45" s="38"/>
      <c r="E45" s="38">
        <v>54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2"/>
    </row>
    <row r="46" spans="1:23" ht="15.5">
      <c r="A46" s="15">
        <v>36</v>
      </c>
      <c r="B46" s="70">
        <f>[4]Sheet1!E2266</f>
        <v>171516100048</v>
      </c>
      <c r="C46" s="38">
        <v>26</v>
      </c>
      <c r="D46" s="38"/>
      <c r="E46" s="38">
        <v>56</v>
      </c>
      <c r="F46" s="49"/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2"/>
    </row>
    <row r="47" spans="1:23" ht="15.5">
      <c r="A47" s="15">
        <v>37</v>
      </c>
      <c r="B47" s="70">
        <f>[4]Sheet1!E2267</f>
        <v>171516100049</v>
      </c>
      <c r="C47" s="38">
        <v>20</v>
      </c>
      <c r="D47" s="38"/>
      <c r="E47" s="38">
        <v>54</v>
      </c>
      <c r="F47" s="49"/>
      <c r="G47" s="5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2"/>
    </row>
    <row r="48" spans="1:23" ht="15.5">
      <c r="A48" s="15">
        <v>38</v>
      </c>
      <c r="B48" s="70">
        <f>[4]Sheet1!E2268</f>
        <v>171516100050</v>
      </c>
      <c r="C48" s="38">
        <v>26</v>
      </c>
      <c r="D48" s="38"/>
      <c r="E48" s="38">
        <v>60</v>
      </c>
      <c r="F48" s="49"/>
      <c r="G48" s="5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2"/>
    </row>
    <row r="49" spans="1:23">
      <c r="A49" s="15">
        <v>39</v>
      </c>
      <c r="B49" s="70">
        <f>[4]Sheet1!E2269</f>
        <v>171516100051</v>
      </c>
      <c r="C49" s="38">
        <v>26</v>
      </c>
      <c r="D49" s="38"/>
      <c r="E49" s="38">
        <v>58</v>
      </c>
      <c r="F49" s="49"/>
      <c r="G49" s="50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2"/>
    </row>
    <row r="50" spans="1:23">
      <c r="A50" s="15">
        <v>40</v>
      </c>
      <c r="B50" s="70">
        <f>[4]Sheet1!E2270</f>
        <v>171516100052</v>
      </c>
      <c r="C50" s="38">
        <v>14</v>
      </c>
      <c r="D50" s="38"/>
      <c r="E50" s="38">
        <v>48</v>
      </c>
      <c r="F50" s="49"/>
      <c r="G50" s="15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>
      <c r="A51" s="15">
        <v>41</v>
      </c>
      <c r="B51" s="70">
        <f>[4]Sheet1!E2271</f>
        <v>171516100053</v>
      </c>
      <c r="C51" s="38">
        <v>20</v>
      </c>
      <c r="D51" s="38"/>
      <c r="E51" s="38">
        <v>54</v>
      </c>
      <c r="F51" s="49"/>
      <c r="G51" s="15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5">
      <c r="A52" s="15">
        <v>42</v>
      </c>
      <c r="B52" s="70">
        <f>[4]Sheet1!E2272</f>
        <v>171516100054</v>
      </c>
      <c r="C52" s="38">
        <v>18</v>
      </c>
      <c r="D52" s="54"/>
      <c r="E52" s="38">
        <v>54</v>
      </c>
      <c r="F52" s="55"/>
      <c r="G52" s="5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2"/>
    </row>
    <row r="53" spans="1:23" ht="15.5">
      <c r="A53" s="15">
        <v>43</v>
      </c>
      <c r="B53" s="70">
        <f>[4]Sheet1!E2273</f>
        <v>171516100055</v>
      </c>
      <c r="C53" s="38">
        <v>22</v>
      </c>
      <c r="D53" s="54"/>
      <c r="E53" s="38">
        <v>54</v>
      </c>
      <c r="F53" s="55"/>
      <c r="G53" s="5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2"/>
    </row>
    <row r="54" spans="1:23" ht="15.5">
      <c r="A54" s="15">
        <v>44</v>
      </c>
      <c r="B54" s="70">
        <f>[4]Sheet1!E2274</f>
        <v>171516100056</v>
      </c>
      <c r="C54" s="38">
        <v>24</v>
      </c>
      <c r="D54" s="38"/>
      <c r="E54" s="38">
        <v>58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2"/>
    </row>
    <row r="55" spans="1:23" ht="15.5">
      <c r="A55" s="15">
        <v>45</v>
      </c>
      <c r="B55" s="70">
        <f>[4]Sheet1!E2275</f>
        <v>171516100057</v>
      </c>
      <c r="C55" s="38">
        <v>20</v>
      </c>
      <c r="D55" s="38"/>
      <c r="E55" s="38">
        <v>54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2"/>
    </row>
    <row r="56" spans="1:23" ht="15.5">
      <c r="A56" s="15">
        <v>46</v>
      </c>
      <c r="B56" s="70">
        <f>[4]Sheet1!E2276</f>
        <v>171516100058</v>
      </c>
      <c r="C56" s="38">
        <v>24</v>
      </c>
      <c r="D56" s="38"/>
      <c r="E56" s="38">
        <v>58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2"/>
    </row>
    <row r="57" spans="1:23" ht="15.5">
      <c r="A57" s="15">
        <v>47</v>
      </c>
      <c r="B57" s="70">
        <f>[4]Sheet1!E2277</f>
        <v>171516100059</v>
      </c>
      <c r="C57" s="38">
        <v>24</v>
      </c>
      <c r="D57" s="38"/>
      <c r="E57" s="38">
        <v>52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2"/>
    </row>
    <row r="58" spans="1:23" ht="15.5">
      <c r="A58" s="15">
        <v>48</v>
      </c>
      <c r="B58" s="70">
        <f>[4]Sheet1!E2278</f>
        <v>171516100060</v>
      </c>
      <c r="C58" s="38">
        <v>24</v>
      </c>
      <c r="D58" s="38"/>
      <c r="E58" s="38">
        <v>58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2"/>
    </row>
    <row r="59" spans="1:23" ht="15.5">
      <c r="A59" s="15">
        <v>49</v>
      </c>
      <c r="B59" s="70">
        <f>[4]Sheet1!E2279</f>
        <v>171516100061</v>
      </c>
      <c r="C59" s="38">
        <v>30</v>
      </c>
      <c r="D59" s="38"/>
      <c r="E59" s="38">
        <v>64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2"/>
    </row>
    <row r="60" spans="1:23" ht="15.5">
      <c r="A60" s="15">
        <v>50</v>
      </c>
      <c r="B60" s="70">
        <f>[4]Sheet1!E2280</f>
        <v>171516100062</v>
      </c>
      <c r="C60" s="38">
        <v>20</v>
      </c>
      <c r="D60" s="38"/>
      <c r="E60" s="38">
        <v>52</v>
      </c>
      <c r="F60" s="49"/>
      <c r="G60" s="5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2"/>
    </row>
    <row r="61" spans="1:23" ht="15.5">
      <c r="A61" s="15">
        <v>51</v>
      </c>
      <c r="B61" s="70">
        <f>[4]Sheet1!E2281</f>
        <v>171516100064</v>
      </c>
      <c r="C61" s="38">
        <v>22</v>
      </c>
      <c r="D61" s="38"/>
      <c r="E61" s="38">
        <v>52</v>
      </c>
      <c r="F61" s="49"/>
      <c r="G61" s="56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2"/>
    </row>
    <row r="62" spans="1:23" ht="15.5">
      <c r="A62" s="15">
        <v>52</v>
      </c>
      <c r="B62" s="70">
        <f>[4]Sheet1!E2282</f>
        <v>171516100066</v>
      </c>
      <c r="C62" s="38">
        <v>22</v>
      </c>
      <c r="D62" s="38"/>
      <c r="E62" s="38">
        <v>56</v>
      </c>
      <c r="F62" s="49"/>
      <c r="G62" s="5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2"/>
    </row>
    <row r="63" spans="1:23">
      <c r="A63" s="15">
        <v>53</v>
      </c>
      <c r="B63" s="70">
        <f>[4]Sheet1!E2283</f>
        <v>171516100067</v>
      </c>
      <c r="C63" s="38">
        <v>28</v>
      </c>
      <c r="D63" s="38"/>
      <c r="E63" s="38">
        <v>66</v>
      </c>
      <c r="F63" s="49"/>
      <c r="G63" s="15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>
      <c r="A64" s="15">
        <v>54</v>
      </c>
      <c r="B64" s="70">
        <f>[4]Sheet1!E2284</f>
        <v>171516100068</v>
      </c>
      <c r="C64" s="38">
        <v>16</v>
      </c>
      <c r="D64" s="38"/>
      <c r="E64" s="38">
        <v>54</v>
      </c>
      <c r="F64" s="49"/>
      <c r="G64" s="1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>
      <c r="A65" s="15">
        <v>55</v>
      </c>
      <c r="B65" s="70">
        <f>[4]Sheet1!E2285</f>
        <v>171516100069</v>
      </c>
      <c r="C65" s="38">
        <v>24</v>
      </c>
      <c r="D65" s="38"/>
      <c r="E65" s="38">
        <v>58</v>
      </c>
      <c r="F65" s="49"/>
      <c r="G65" s="1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>
      <c r="A66" s="15">
        <v>56</v>
      </c>
      <c r="B66" s="70">
        <f>[4]Sheet1!E2286</f>
        <v>171516100070</v>
      </c>
      <c r="C66" s="38">
        <v>24</v>
      </c>
      <c r="D66" s="38"/>
      <c r="E66" s="38">
        <v>62</v>
      </c>
      <c r="F66" s="49"/>
      <c r="G66" s="1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>
      <c r="A67" s="15">
        <v>57</v>
      </c>
      <c r="B67" s="70">
        <f>[4]Sheet1!E2287</f>
        <v>171516100071</v>
      </c>
      <c r="C67" s="38">
        <v>18</v>
      </c>
      <c r="D67" s="38"/>
      <c r="E67" s="38">
        <v>58</v>
      </c>
      <c r="F67" s="49"/>
      <c r="G67" s="1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>
      <c r="A68" s="15">
        <v>58</v>
      </c>
      <c r="B68" s="70">
        <f>[4]Sheet1!E2288</f>
        <v>171516100072</v>
      </c>
      <c r="C68" s="38">
        <v>18</v>
      </c>
      <c r="D68" s="38"/>
      <c r="E68" s="38">
        <v>54</v>
      </c>
      <c r="F68" s="49"/>
      <c r="G68" s="15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>
      <c r="A69" s="15">
        <v>59</v>
      </c>
      <c r="B69" s="70">
        <f>[4]Sheet1!E2289</f>
        <v>171516100073</v>
      </c>
      <c r="C69" s="38">
        <v>26</v>
      </c>
      <c r="D69" s="38"/>
      <c r="E69" s="38">
        <v>58</v>
      </c>
      <c r="F69" s="49"/>
      <c r="G69" s="15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>
      <c r="A70" s="15">
        <v>60</v>
      </c>
      <c r="B70" s="70">
        <f>[4]Sheet1!E2290</f>
        <v>171516100074</v>
      </c>
      <c r="C70" s="38">
        <v>24</v>
      </c>
      <c r="D70" s="38"/>
      <c r="E70" s="38">
        <v>66</v>
      </c>
      <c r="F70" s="49"/>
      <c r="G70" s="15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>
      <c r="A71" s="15">
        <v>61</v>
      </c>
      <c r="B71" s="70">
        <f>[4]Sheet1!E2291</f>
        <v>171516101075</v>
      </c>
      <c r="C71" s="38">
        <v>28</v>
      </c>
      <c r="E71" s="38">
        <v>62</v>
      </c>
    </row>
    <row r="72" spans="1:23">
      <c r="A72" s="15">
        <v>62</v>
      </c>
      <c r="B72" s="70">
        <f>[4]Sheet1!E2292</f>
        <v>171516101076</v>
      </c>
      <c r="C72" s="38">
        <v>16</v>
      </c>
      <c r="E72" s="38">
        <v>56</v>
      </c>
    </row>
    <row r="73" spans="1:23">
      <c r="A73" s="15">
        <v>63</v>
      </c>
      <c r="B73" s="70">
        <f>[4]Sheet1!E2293</f>
        <v>171516101077</v>
      </c>
      <c r="C73" s="38">
        <v>24</v>
      </c>
      <c r="E73" s="38">
        <v>60</v>
      </c>
    </row>
    <row r="74" spans="1:23">
      <c r="A74" s="15">
        <v>64</v>
      </c>
      <c r="B74" s="70">
        <f>[4]Sheet1!E2294</f>
        <v>171516101078</v>
      </c>
      <c r="C74" s="38">
        <v>16</v>
      </c>
      <c r="E74" s="38">
        <v>50</v>
      </c>
    </row>
    <row r="75" spans="1:23">
      <c r="A75" s="15">
        <v>65</v>
      </c>
      <c r="B75" s="70">
        <f>[4]Sheet1!E2295</f>
        <v>171516101079</v>
      </c>
      <c r="C75" s="38">
        <v>16</v>
      </c>
      <c r="E75" s="38">
        <v>54</v>
      </c>
    </row>
    <row r="76" spans="1:23">
      <c r="A76" s="15">
        <v>66</v>
      </c>
      <c r="B76" s="70">
        <f>[4]Sheet1!E2296</f>
        <v>171516101080</v>
      </c>
      <c r="C76" s="38">
        <v>18</v>
      </c>
      <c r="E76" s="38">
        <v>54</v>
      </c>
    </row>
  </sheetData>
  <mergeCells count="7">
    <mergeCell ref="O3:W7"/>
    <mergeCell ref="A4:E4"/>
    <mergeCell ref="I21:J21"/>
    <mergeCell ref="A1:E1"/>
    <mergeCell ref="G1:M1"/>
    <mergeCell ref="A2:E2"/>
    <mergeCell ref="A3:E3"/>
  </mergeCells>
  <conditionalFormatting sqref="C11:C76">
    <cfRule type="cellIs" dxfId="57" priority="1" operator="equal">
      <formula>0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7"/>
  <sheetViews>
    <sheetView topLeftCell="F7" workbookViewId="0">
      <selection activeCell="H17" sqref="H17:W17"/>
    </sheetView>
  </sheetViews>
  <sheetFormatPr defaultRowHeight="14.5"/>
  <sheetData>
    <row r="1" spans="1:23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89" t="s">
        <v>1</v>
      </c>
      <c r="B2" s="89"/>
      <c r="C2" s="89"/>
      <c r="D2" s="89"/>
      <c r="E2" s="89"/>
      <c r="F2" s="3"/>
      <c r="G2" s="4" t="s">
        <v>2</v>
      </c>
      <c r="H2" s="5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2.5">
      <c r="A3" s="89" t="s">
        <v>204</v>
      </c>
      <c r="B3" s="89"/>
      <c r="C3" s="89"/>
      <c r="D3" s="89"/>
      <c r="E3" s="89"/>
      <c r="F3" s="3"/>
      <c r="G3" s="4" t="s">
        <v>4</v>
      </c>
      <c r="H3" s="5"/>
      <c r="I3" s="7" t="s">
        <v>5</v>
      </c>
      <c r="J3" s="2"/>
      <c r="K3" s="8" t="s">
        <v>6</v>
      </c>
      <c r="L3" s="8" t="s">
        <v>7</v>
      </c>
      <c r="M3" s="2"/>
      <c r="N3" s="8" t="s">
        <v>8</v>
      </c>
      <c r="O3" s="88" t="s">
        <v>9</v>
      </c>
      <c r="P3" s="88"/>
      <c r="Q3" s="88"/>
      <c r="R3" s="88"/>
      <c r="S3" s="88"/>
      <c r="T3" s="88"/>
      <c r="U3" s="88"/>
      <c r="V3" s="88"/>
      <c r="W3" s="88"/>
    </row>
    <row r="4" spans="1:23" ht="21">
      <c r="A4" s="89" t="s">
        <v>205</v>
      </c>
      <c r="B4" s="89"/>
      <c r="C4" s="89"/>
      <c r="D4" s="89"/>
      <c r="E4" s="89"/>
      <c r="F4" s="3"/>
      <c r="G4" s="4" t="s">
        <v>11</v>
      </c>
      <c r="H4" s="5"/>
      <c r="I4" s="6"/>
      <c r="J4" s="2"/>
      <c r="K4" s="9" t="s">
        <v>12</v>
      </c>
      <c r="L4" s="9">
        <v>3</v>
      </c>
      <c r="M4" s="2"/>
      <c r="N4" s="10">
        <v>3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21">
      <c r="A5" s="11" t="s">
        <v>13</v>
      </c>
      <c r="B5" s="11"/>
      <c r="C5" s="11"/>
      <c r="D5" s="11"/>
      <c r="E5" s="11"/>
      <c r="F5" s="3"/>
      <c r="G5" s="4" t="s">
        <v>14</v>
      </c>
      <c r="H5" s="41">
        <f>(45/66)*100</f>
        <v>68.181818181818173</v>
      </c>
      <c r="I5" s="6"/>
      <c r="J5" s="2"/>
      <c r="K5" s="13" t="s">
        <v>15</v>
      </c>
      <c r="L5" s="13">
        <v>2</v>
      </c>
      <c r="M5" s="2"/>
      <c r="N5" s="14">
        <v>2</v>
      </c>
      <c r="O5" s="88"/>
      <c r="P5" s="88"/>
      <c r="Q5" s="88"/>
      <c r="R5" s="88"/>
      <c r="S5" s="88"/>
      <c r="T5" s="88"/>
      <c r="U5" s="88"/>
      <c r="V5" s="88"/>
      <c r="W5" s="88"/>
    </row>
    <row r="6" spans="1:23" ht="21">
      <c r="A6" s="15"/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42">
        <f>(34/66)*100</f>
        <v>51.515151515151516</v>
      </c>
      <c r="I6" s="6"/>
      <c r="J6" s="2"/>
      <c r="K6" s="19" t="s">
        <v>20</v>
      </c>
      <c r="L6" s="19">
        <v>1</v>
      </c>
      <c r="M6" s="2"/>
      <c r="N6" s="20">
        <v>1</v>
      </c>
      <c r="O6" s="88"/>
      <c r="P6" s="88"/>
      <c r="Q6" s="88"/>
      <c r="R6" s="88"/>
      <c r="S6" s="88"/>
      <c r="T6" s="88"/>
      <c r="U6" s="88"/>
      <c r="V6" s="88"/>
      <c r="W6" s="88"/>
    </row>
    <row r="7" spans="1:23" ht="58">
      <c r="A7" s="15"/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59.848484848484844</v>
      </c>
      <c r="I7" s="26">
        <v>0.6</v>
      </c>
      <c r="J7" s="2"/>
      <c r="K7" s="27" t="s">
        <v>24</v>
      </c>
      <c r="L7" s="27">
        <v>0</v>
      </c>
      <c r="M7" s="2"/>
      <c r="N7" s="28"/>
      <c r="O7" s="88"/>
      <c r="P7" s="88"/>
      <c r="Q7" s="88"/>
      <c r="R7" s="88"/>
      <c r="S7" s="88"/>
      <c r="T7" s="88"/>
      <c r="U7" s="88"/>
      <c r="V7" s="88"/>
      <c r="W7" s="88"/>
    </row>
    <row r="8" spans="1:23">
      <c r="A8" s="15"/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206</v>
      </c>
      <c r="I8" s="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>
      <c r="A9" s="15"/>
      <c r="B9" s="21" t="s">
        <v>30</v>
      </c>
      <c r="C9" s="23" t="s">
        <v>140</v>
      </c>
      <c r="D9" s="23"/>
      <c r="E9" s="23" t="s">
        <v>140</v>
      </c>
      <c r="F9" s="29"/>
      <c r="G9" s="15"/>
      <c r="H9" s="30"/>
      <c r="I9" s="3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5">
      <c r="A10" s="15"/>
      <c r="B10" s="21" t="s">
        <v>32</v>
      </c>
      <c r="C10" s="23">
        <v>25</v>
      </c>
      <c r="D10" s="31">
        <f>(0.55*25)</f>
        <v>13.750000000000002</v>
      </c>
      <c r="E10" s="32">
        <v>75</v>
      </c>
      <c r="F10" s="33">
        <f>0.55*75</f>
        <v>41.25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  <c r="U10" s="36" t="s">
        <v>46</v>
      </c>
      <c r="V10" s="36" t="s">
        <v>47</v>
      </c>
      <c r="W10" s="2"/>
    </row>
    <row r="11" spans="1:23" ht="15.5">
      <c r="A11" s="15">
        <v>1</v>
      </c>
      <c r="B11" s="70">
        <f>[4]Sheet1!E2231</f>
        <v>171516100002</v>
      </c>
      <c r="C11" s="80">
        <v>11.25</v>
      </c>
      <c r="D11" s="38">
        <f>COUNTIF(C11:C82,"&gt;="&amp;D10)</f>
        <v>45</v>
      </c>
      <c r="E11" s="81">
        <v>47</v>
      </c>
      <c r="F11" s="39">
        <f>COUNTIF(E11:E82,"&gt;="&amp;F10)</f>
        <v>34</v>
      </c>
      <c r="G11" s="40" t="s">
        <v>48</v>
      </c>
      <c r="H11" s="4">
        <v>2</v>
      </c>
      <c r="I11" s="2"/>
      <c r="J11" s="6"/>
      <c r="K11" s="6"/>
      <c r="L11" s="6"/>
      <c r="M11" s="6"/>
      <c r="N11" s="6"/>
      <c r="O11" s="4">
        <v>2</v>
      </c>
      <c r="P11" s="4">
        <v>2</v>
      </c>
      <c r="Q11" s="6"/>
      <c r="R11" s="6"/>
      <c r="S11" s="6"/>
      <c r="T11" s="6">
        <v>1</v>
      </c>
      <c r="V11" s="6"/>
      <c r="W11" s="2"/>
    </row>
    <row r="12" spans="1:23" ht="15.5">
      <c r="A12" s="15">
        <v>2</v>
      </c>
      <c r="B12" s="70">
        <f>[4]Sheet1!E2232</f>
        <v>171516100003</v>
      </c>
      <c r="C12" s="80">
        <v>16.25</v>
      </c>
      <c r="D12" s="41">
        <f>(45/66)*100</f>
        <v>68.181818181818173</v>
      </c>
      <c r="E12" s="81">
        <v>62</v>
      </c>
      <c r="F12" s="42">
        <f>(34/66)*100</f>
        <v>51.515151515151516</v>
      </c>
      <c r="G12" s="40" t="s">
        <v>49</v>
      </c>
      <c r="H12" s="43">
        <v>3</v>
      </c>
      <c r="I12" s="2"/>
      <c r="J12" s="6"/>
      <c r="K12" s="6"/>
      <c r="L12" s="6"/>
      <c r="M12" s="6"/>
      <c r="N12" s="6"/>
      <c r="O12" s="43">
        <v>1</v>
      </c>
      <c r="P12" s="43">
        <v>2</v>
      </c>
      <c r="Q12" s="6"/>
      <c r="R12" s="6"/>
      <c r="S12" s="6"/>
      <c r="T12" s="6">
        <v>1</v>
      </c>
      <c r="V12" s="6"/>
      <c r="W12" s="2"/>
    </row>
    <row r="13" spans="1:23" ht="15.5">
      <c r="A13" s="15">
        <v>3</v>
      </c>
      <c r="B13" s="70">
        <f>[4]Sheet1!E2233</f>
        <v>171516100005</v>
      </c>
      <c r="C13" s="80">
        <v>13.5</v>
      </c>
      <c r="D13" s="38"/>
      <c r="E13" s="81">
        <v>54</v>
      </c>
      <c r="F13" s="44"/>
      <c r="G13" s="40" t="s">
        <v>50</v>
      </c>
      <c r="H13" s="43">
        <v>1</v>
      </c>
      <c r="I13" s="2"/>
      <c r="J13" s="6"/>
      <c r="K13" s="6"/>
      <c r="L13" s="6"/>
      <c r="M13" s="6"/>
      <c r="N13" s="6"/>
      <c r="O13" s="43">
        <v>1</v>
      </c>
      <c r="P13" s="43">
        <v>1</v>
      </c>
      <c r="Q13" s="6"/>
      <c r="R13" s="6"/>
      <c r="S13" s="6"/>
      <c r="T13" s="6">
        <v>2</v>
      </c>
      <c r="V13" s="6"/>
      <c r="W13" s="2"/>
    </row>
    <row r="14" spans="1:23" ht="15.5">
      <c r="A14" s="15">
        <v>4</v>
      </c>
      <c r="B14" s="70">
        <f>[4]Sheet1!E2234</f>
        <v>171516100006</v>
      </c>
      <c r="C14" s="80">
        <v>14.5</v>
      </c>
      <c r="D14" s="38"/>
      <c r="E14" s="81">
        <v>43</v>
      </c>
      <c r="F14" s="44"/>
      <c r="G14" s="40" t="s">
        <v>51</v>
      </c>
      <c r="H14" s="43">
        <v>3</v>
      </c>
      <c r="I14" s="2"/>
      <c r="J14" s="6"/>
      <c r="K14" s="6"/>
      <c r="L14" s="6"/>
      <c r="M14" s="6"/>
      <c r="N14" s="6"/>
      <c r="O14" s="43">
        <v>1</v>
      </c>
      <c r="P14" s="43">
        <v>1</v>
      </c>
      <c r="Q14" s="6"/>
      <c r="R14" s="6"/>
      <c r="S14" s="6"/>
      <c r="T14" s="6">
        <v>2</v>
      </c>
      <c r="V14" s="6"/>
      <c r="W14" s="2"/>
    </row>
    <row r="15" spans="1:23" ht="15.5">
      <c r="A15" s="15">
        <v>5</v>
      </c>
      <c r="B15" s="70">
        <f>[4]Sheet1!E2235</f>
        <v>171516100007</v>
      </c>
      <c r="C15" s="80">
        <v>15.5</v>
      </c>
      <c r="D15" s="38"/>
      <c r="E15" s="81">
        <v>52</v>
      </c>
      <c r="F15" s="44"/>
      <c r="G15" s="40" t="s">
        <v>52</v>
      </c>
      <c r="H15" s="43">
        <v>2</v>
      </c>
      <c r="I15" s="2"/>
      <c r="J15" s="6"/>
      <c r="K15" s="6"/>
      <c r="L15" s="6"/>
      <c r="M15" s="6"/>
      <c r="N15" s="6"/>
      <c r="O15" s="43">
        <v>1</v>
      </c>
      <c r="P15" s="43">
        <v>1</v>
      </c>
      <c r="Q15" s="6"/>
      <c r="R15" s="6"/>
      <c r="S15" s="6"/>
      <c r="T15" s="6">
        <v>1</v>
      </c>
      <c r="V15" s="6"/>
      <c r="W15" s="2"/>
    </row>
    <row r="16" spans="1:23" ht="15.5">
      <c r="A16" s="15">
        <v>6</v>
      </c>
      <c r="B16" s="70">
        <f>[4]Sheet1!E2236</f>
        <v>171516100008</v>
      </c>
      <c r="C16" s="80">
        <v>17.75</v>
      </c>
      <c r="D16" s="38"/>
      <c r="E16" s="81">
        <v>40</v>
      </c>
      <c r="F16" s="44"/>
      <c r="G16" s="45" t="s">
        <v>53</v>
      </c>
      <c r="H16" s="79">
        <f>AVERAGE(H11:H15)</f>
        <v>2.2000000000000002</v>
      </c>
      <c r="I16" s="79"/>
      <c r="J16" s="79"/>
      <c r="K16" s="79"/>
      <c r="L16" s="79"/>
      <c r="M16" s="79"/>
      <c r="N16" s="79"/>
      <c r="O16" s="79">
        <f t="shared" ref="O16:P16" si="0">AVERAGE(O11:O15)</f>
        <v>1.2</v>
      </c>
      <c r="P16" s="79">
        <f t="shared" si="0"/>
        <v>1.4</v>
      </c>
      <c r="Q16" s="79"/>
      <c r="R16" s="79"/>
      <c r="S16" s="79"/>
      <c r="T16" s="79">
        <f>AVERAGE(T11:T15)</f>
        <v>1.4</v>
      </c>
      <c r="V16" s="79"/>
      <c r="W16" s="2"/>
    </row>
    <row r="17" spans="1:23" ht="15.5">
      <c r="A17" s="15">
        <v>7</v>
      </c>
      <c r="B17" s="70">
        <f>[4]Sheet1!E2237</f>
        <v>171516100009</v>
      </c>
      <c r="C17" s="80">
        <v>16</v>
      </c>
      <c r="D17" s="38"/>
      <c r="E17" s="81">
        <v>34</v>
      </c>
      <c r="F17" s="38"/>
      <c r="G17" s="47" t="s">
        <v>54</v>
      </c>
      <c r="H17" s="48">
        <f>(59/85*H16)/100</f>
        <v>1.5270588235294117E-2</v>
      </c>
      <c r="I17" s="48"/>
      <c r="J17" s="48"/>
      <c r="K17" s="48"/>
      <c r="L17" s="48"/>
      <c r="M17" s="48"/>
      <c r="N17" s="48"/>
      <c r="O17" s="48">
        <f t="shared" ref="O17:P17" si="1">(59/85*O16)/100</f>
        <v>8.3294117647058821E-3</v>
      </c>
      <c r="P17" s="48">
        <f t="shared" si="1"/>
        <v>9.7176470588235288E-3</v>
      </c>
      <c r="Q17" s="48"/>
      <c r="R17" s="48"/>
      <c r="S17" s="48"/>
      <c r="T17" s="48">
        <f>(59/85*T16)/100</f>
        <v>9.7176470588235288E-3</v>
      </c>
      <c r="V17" s="48"/>
      <c r="W17" s="2"/>
    </row>
    <row r="18" spans="1:23">
      <c r="A18" s="15">
        <v>8</v>
      </c>
      <c r="B18" s="70">
        <f>[4]Sheet1!E2238</f>
        <v>171516100010</v>
      </c>
      <c r="C18" s="80">
        <v>9.25</v>
      </c>
      <c r="D18" s="38"/>
      <c r="E18" s="81">
        <v>40</v>
      </c>
      <c r="F18" s="49"/>
      <c r="G18" s="15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>
      <c r="A19" s="15">
        <v>9</v>
      </c>
      <c r="B19" s="70">
        <f>[4]Sheet1!E2239</f>
        <v>171516100011</v>
      </c>
      <c r="C19" s="80">
        <v>13.25</v>
      </c>
      <c r="D19" s="38"/>
      <c r="E19" s="81">
        <v>35</v>
      </c>
      <c r="F19" s="49"/>
      <c r="G19" s="15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>
      <c r="A20" s="15">
        <v>10</v>
      </c>
      <c r="B20" s="70">
        <f>[4]Sheet1!E2240</f>
        <v>171516100012</v>
      </c>
      <c r="C20" s="80">
        <v>14.5</v>
      </c>
      <c r="D20" s="38"/>
      <c r="E20" s="81">
        <v>53</v>
      </c>
      <c r="F20" s="49"/>
      <c r="G20" s="15"/>
      <c r="H20" s="2"/>
      <c r="I20" s="2"/>
      <c r="J20" s="30"/>
      <c r="K20" s="3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>
      <c r="A21" s="15">
        <v>11</v>
      </c>
      <c r="B21" s="70">
        <f>[4]Sheet1!E2241</f>
        <v>171516100013</v>
      </c>
      <c r="C21" s="80">
        <v>16.75</v>
      </c>
      <c r="D21" s="38"/>
      <c r="E21" s="81">
        <v>31</v>
      </c>
      <c r="F21" s="49"/>
      <c r="G21" s="15"/>
      <c r="H21" s="51"/>
      <c r="I21" s="90"/>
      <c r="J21" s="90"/>
      <c r="K21" s="2"/>
      <c r="L21" s="2"/>
      <c r="M21" s="30"/>
      <c r="N21" s="30"/>
      <c r="O21" s="30"/>
      <c r="P21" s="30"/>
      <c r="Q21" s="30"/>
      <c r="R21" s="2"/>
      <c r="S21" s="2"/>
      <c r="T21" s="2"/>
      <c r="U21" s="2"/>
      <c r="V21" s="2"/>
      <c r="W21" s="2"/>
    </row>
    <row r="22" spans="1:23">
      <c r="A22" s="15">
        <v>12</v>
      </c>
      <c r="B22" s="70">
        <f>[4]Sheet1!E2242</f>
        <v>171516100014</v>
      </c>
      <c r="C22" s="80">
        <v>14.75</v>
      </c>
      <c r="D22" s="38"/>
      <c r="E22" s="81">
        <v>35</v>
      </c>
      <c r="F22" s="49"/>
      <c r="G22" s="15"/>
      <c r="H22" s="52"/>
      <c r="I22" s="53"/>
      <c r="J22" s="53"/>
      <c r="K22" s="2"/>
      <c r="L22" s="2"/>
      <c r="M22" s="30"/>
      <c r="N22" s="30"/>
      <c r="O22" s="30"/>
      <c r="P22" s="30"/>
      <c r="Q22" s="30"/>
      <c r="R22" s="2"/>
      <c r="S22" s="2"/>
      <c r="T22" s="2"/>
      <c r="U22" s="2"/>
      <c r="V22" s="2"/>
      <c r="W22" s="2"/>
    </row>
    <row r="23" spans="1:23">
      <c r="A23" s="15">
        <v>13</v>
      </c>
      <c r="B23" s="70">
        <f>[4]Sheet1!E2243</f>
        <v>171516100017</v>
      </c>
      <c r="C23" s="80">
        <v>19</v>
      </c>
      <c r="D23" s="38"/>
      <c r="E23" s="81">
        <v>59</v>
      </c>
      <c r="F23" s="49"/>
      <c r="G23" s="15"/>
      <c r="H23" s="15"/>
      <c r="I23" s="2"/>
      <c r="J23" s="2"/>
      <c r="K23" s="2"/>
      <c r="L23" s="2"/>
      <c r="M23" s="2"/>
      <c r="N23" s="30"/>
      <c r="O23" s="30"/>
      <c r="P23" s="30"/>
      <c r="Q23" s="30"/>
      <c r="R23" s="30"/>
      <c r="S23" s="2"/>
      <c r="T23" s="2"/>
      <c r="U23" s="2"/>
      <c r="V23" s="2"/>
      <c r="W23" s="2"/>
    </row>
    <row r="24" spans="1:23">
      <c r="A24" s="15">
        <v>14</v>
      </c>
      <c r="B24" s="70">
        <f>[4]Sheet1!E2244</f>
        <v>171516100018</v>
      </c>
      <c r="C24" s="80">
        <v>16.25</v>
      </c>
      <c r="D24" s="38"/>
      <c r="E24" s="81">
        <v>52</v>
      </c>
      <c r="F24" s="49"/>
      <c r="G24" s="15"/>
      <c r="H24" s="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2"/>
    </row>
    <row r="25" spans="1:23" ht="15.5">
      <c r="A25" s="15">
        <v>15</v>
      </c>
      <c r="B25" s="70">
        <f>[4]Sheet1!E2245</f>
        <v>171516100019</v>
      </c>
      <c r="C25" s="80">
        <v>16</v>
      </c>
      <c r="D25" s="54"/>
      <c r="E25" s="81">
        <v>32</v>
      </c>
      <c r="F25" s="55"/>
      <c r="G25" s="56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2"/>
    </row>
    <row r="26" spans="1:23" ht="15.5">
      <c r="A26" s="15">
        <v>16</v>
      </c>
      <c r="B26" s="70">
        <f>[4]Sheet1!E2246</f>
        <v>171516100021</v>
      </c>
      <c r="C26" s="80">
        <v>21</v>
      </c>
      <c r="D26" s="38"/>
      <c r="E26" s="81">
        <v>67</v>
      </c>
      <c r="F26" s="49"/>
      <c r="G26" s="56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2"/>
    </row>
    <row r="27" spans="1:23" ht="15.5">
      <c r="A27" s="15">
        <v>17</v>
      </c>
      <c r="B27" s="70">
        <f>[4]Sheet1!E2247</f>
        <v>171516100022</v>
      </c>
      <c r="C27" s="80">
        <v>13.5</v>
      </c>
      <c r="D27" s="38"/>
      <c r="E27" s="81">
        <v>34</v>
      </c>
      <c r="F27" s="49"/>
      <c r="G27" s="56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2"/>
    </row>
    <row r="28" spans="1:23" ht="15.5">
      <c r="A28" s="15">
        <v>18</v>
      </c>
      <c r="B28" s="70">
        <f>[4]Sheet1!E2248</f>
        <v>171516100023</v>
      </c>
      <c r="C28" s="80">
        <v>16.25</v>
      </c>
      <c r="D28" s="38"/>
      <c r="E28" s="81">
        <v>52</v>
      </c>
      <c r="F28" s="49"/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2"/>
    </row>
    <row r="29" spans="1:23" ht="15.5">
      <c r="A29" s="15">
        <v>19</v>
      </c>
      <c r="B29" s="70">
        <f>[4]Sheet1!E2249</f>
        <v>171516100024</v>
      </c>
      <c r="C29" s="80">
        <v>24.25</v>
      </c>
      <c r="D29" s="38"/>
      <c r="E29" s="81">
        <v>74</v>
      </c>
      <c r="F29" s="49"/>
      <c r="G29" s="56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2"/>
    </row>
    <row r="30" spans="1:23" ht="15.5">
      <c r="A30" s="15">
        <v>20</v>
      </c>
      <c r="B30" s="70">
        <f>[4]Sheet1!E2250</f>
        <v>171516100026</v>
      </c>
      <c r="C30" s="80">
        <v>18.5</v>
      </c>
      <c r="D30" s="38"/>
      <c r="E30" s="81">
        <v>59</v>
      </c>
      <c r="F30" s="49"/>
      <c r="G30" s="56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2"/>
    </row>
    <row r="31" spans="1:23" ht="15.5">
      <c r="A31" s="15">
        <v>21</v>
      </c>
      <c r="B31" s="70">
        <f>[4]Sheet1!E2251</f>
        <v>171516100030</v>
      </c>
      <c r="C31" s="80">
        <v>13.25</v>
      </c>
      <c r="D31" s="38"/>
      <c r="E31" s="81">
        <v>43</v>
      </c>
      <c r="F31" s="49"/>
      <c r="G31" s="56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2"/>
    </row>
    <row r="32" spans="1:23" ht="15.5">
      <c r="A32" s="15">
        <v>22</v>
      </c>
      <c r="B32" s="70">
        <f>[4]Sheet1!E2252</f>
        <v>171516100031</v>
      </c>
      <c r="C32" s="80">
        <v>17.5</v>
      </c>
      <c r="D32" s="38"/>
      <c r="E32" s="81">
        <v>50</v>
      </c>
      <c r="F32" s="49"/>
      <c r="G32" s="56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2"/>
    </row>
    <row r="33" spans="1:23" ht="15.5">
      <c r="A33" s="15">
        <v>23</v>
      </c>
      <c r="B33" s="70">
        <f>[4]Sheet1!E2253</f>
        <v>171516100032</v>
      </c>
      <c r="C33" s="80">
        <v>21.25</v>
      </c>
      <c r="D33" s="38"/>
      <c r="E33" s="81">
        <v>57</v>
      </c>
      <c r="F33" s="49"/>
      <c r="G33" s="5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2"/>
    </row>
    <row r="34" spans="1:23" ht="15.5">
      <c r="A34" s="15">
        <v>24</v>
      </c>
      <c r="B34" s="70">
        <f>[4]Sheet1!E2254</f>
        <v>171516100033</v>
      </c>
      <c r="C34" s="80">
        <v>22.25</v>
      </c>
      <c r="D34" s="38"/>
      <c r="E34" s="81">
        <v>66</v>
      </c>
      <c r="F34" s="49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>
      <c r="A35" s="15">
        <v>25</v>
      </c>
      <c r="B35" s="70">
        <f>[4]Sheet1!E2255</f>
        <v>171516100034</v>
      </c>
      <c r="C35" s="80">
        <v>13.5</v>
      </c>
      <c r="D35" s="38"/>
      <c r="E35" s="81">
        <v>34</v>
      </c>
      <c r="F35" s="49"/>
      <c r="G35" s="50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2"/>
    </row>
    <row r="36" spans="1:23">
      <c r="A36" s="15">
        <v>26</v>
      </c>
      <c r="B36" s="70">
        <f>[4]Sheet1!E2256</f>
        <v>171516100035</v>
      </c>
      <c r="C36" s="80">
        <v>10.5</v>
      </c>
      <c r="D36" s="38"/>
      <c r="E36" s="81">
        <v>38</v>
      </c>
      <c r="F36" s="49"/>
      <c r="G36" s="15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>
      <c r="A37" s="15">
        <v>27</v>
      </c>
      <c r="B37" s="70">
        <f>[4]Sheet1!E2257</f>
        <v>171516100037</v>
      </c>
      <c r="C37" s="80">
        <v>15.75</v>
      </c>
      <c r="D37" s="38"/>
      <c r="E37" s="81">
        <v>42</v>
      </c>
      <c r="F37" s="49"/>
      <c r="G37" s="15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5">
      <c r="A38" s="15">
        <v>28</v>
      </c>
      <c r="B38" s="70">
        <f>[4]Sheet1!E2258</f>
        <v>171516100038</v>
      </c>
      <c r="C38" s="80">
        <v>16.5</v>
      </c>
      <c r="D38" s="38"/>
      <c r="E38" s="81">
        <v>41</v>
      </c>
      <c r="F38" s="49"/>
      <c r="G38" s="5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2"/>
    </row>
    <row r="39" spans="1:23" ht="15.5">
      <c r="A39" s="15">
        <v>29</v>
      </c>
      <c r="B39" s="70">
        <f>[4]Sheet1!E2259</f>
        <v>171516100039</v>
      </c>
      <c r="C39" s="80">
        <v>18.25</v>
      </c>
      <c r="D39" s="38"/>
      <c r="E39" s="81">
        <v>30</v>
      </c>
      <c r="F39" s="49"/>
      <c r="G39" s="56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2"/>
    </row>
    <row r="40" spans="1:23" ht="15.5">
      <c r="A40" s="15">
        <v>30</v>
      </c>
      <c r="B40" s="70">
        <f>[4]Sheet1!E2260</f>
        <v>171516100040</v>
      </c>
      <c r="C40" s="80">
        <v>18.5</v>
      </c>
      <c r="D40" s="38"/>
      <c r="E40" s="81">
        <v>59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2"/>
    </row>
    <row r="41" spans="1:23" ht="15.5">
      <c r="A41" s="15">
        <v>31</v>
      </c>
      <c r="B41" s="70">
        <f>[4]Sheet1!E2261</f>
        <v>171516100041</v>
      </c>
      <c r="C41" s="80">
        <v>13.5</v>
      </c>
      <c r="D41" s="38"/>
      <c r="E41" s="81">
        <v>44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2"/>
    </row>
    <row r="42" spans="1:23" ht="15.5">
      <c r="A42" s="15">
        <v>32</v>
      </c>
      <c r="B42" s="70">
        <f>[4]Sheet1!E2262</f>
        <v>171516100042</v>
      </c>
      <c r="C42" s="80">
        <v>10.5</v>
      </c>
      <c r="D42" s="38"/>
      <c r="E42" s="81">
        <v>47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2"/>
    </row>
    <row r="43" spans="1:23" ht="15.5">
      <c r="A43" s="15">
        <v>33</v>
      </c>
      <c r="B43" s="70">
        <f>[4]Sheet1!E2263</f>
        <v>171516100043</v>
      </c>
      <c r="C43" s="80">
        <v>12.75</v>
      </c>
      <c r="D43" s="38"/>
      <c r="E43" s="81">
        <v>37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2"/>
    </row>
    <row r="44" spans="1:23" ht="15.5">
      <c r="A44" s="15">
        <v>34</v>
      </c>
      <c r="B44" s="70">
        <f>[4]Sheet1!E2264</f>
        <v>171516100044</v>
      </c>
      <c r="C44" s="80">
        <v>13.75</v>
      </c>
      <c r="D44" s="38"/>
      <c r="E44" s="81">
        <v>44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2"/>
    </row>
    <row r="45" spans="1:23" ht="15.5">
      <c r="A45" s="15">
        <v>35</v>
      </c>
      <c r="B45" s="70">
        <f>[4]Sheet1!E2265</f>
        <v>171516100045</v>
      </c>
      <c r="C45" s="80">
        <v>17</v>
      </c>
      <c r="D45" s="38"/>
      <c r="E45" s="81">
        <v>61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2"/>
    </row>
    <row r="46" spans="1:23" ht="15.5">
      <c r="A46" s="15">
        <v>36</v>
      </c>
      <c r="B46" s="70">
        <f>[4]Sheet1!E2266</f>
        <v>171516100048</v>
      </c>
      <c r="C46" s="80">
        <v>10.5</v>
      </c>
      <c r="D46" s="38"/>
      <c r="E46" s="81">
        <v>47</v>
      </c>
      <c r="F46" s="49"/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2"/>
    </row>
    <row r="47" spans="1:23" ht="15.5">
      <c r="A47" s="15">
        <v>37</v>
      </c>
      <c r="B47" s="70">
        <f>[4]Sheet1!E2267</f>
        <v>171516100049</v>
      </c>
      <c r="C47" s="80">
        <v>17.25</v>
      </c>
      <c r="D47" s="38"/>
      <c r="E47" s="81">
        <v>61</v>
      </c>
      <c r="F47" s="49"/>
      <c r="G47" s="5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2"/>
    </row>
    <row r="48" spans="1:23" ht="15.5">
      <c r="A48" s="15">
        <v>38</v>
      </c>
      <c r="B48" s="70">
        <f>[4]Sheet1!E2268</f>
        <v>171516100050</v>
      </c>
      <c r="C48" s="80">
        <v>16</v>
      </c>
      <c r="D48" s="38"/>
      <c r="E48" s="81">
        <v>42</v>
      </c>
      <c r="F48" s="49"/>
      <c r="G48" s="5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2"/>
    </row>
    <row r="49" spans="1:23">
      <c r="A49" s="15">
        <v>39</v>
      </c>
      <c r="B49" s="70">
        <f>[4]Sheet1!E2269</f>
        <v>171516100051</v>
      </c>
      <c r="C49" s="80">
        <v>10.5</v>
      </c>
      <c r="D49" s="38"/>
      <c r="E49" s="81">
        <v>37</v>
      </c>
      <c r="F49" s="49"/>
      <c r="G49" s="50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2"/>
    </row>
    <row r="50" spans="1:23">
      <c r="A50" s="15">
        <v>40</v>
      </c>
      <c r="B50" s="70">
        <f>[4]Sheet1!E2270</f>
        <v>171516100052</v>
      </c>
      <c r="C50" s="80">
        <v>14.75</v>
      </c>
      <c r="D50" s="38"/>
      <c r="E50" s="81">
        <v>48</v>
      </c>
      <c r="F50" s="49"/>
      <c r="G50" s="15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>
      <c r="A51" s="15">
        <v>41</v>
      </c>
      <c r="B51" s="70">
        <f>[4]Sheet1!E2271</f>
        <v>171516100053</v>
      </c>
      <c r="C51" s="80">
        <v>10.5</v>
      </c>
      <c r="D51" s="38"/>
      <c r="E51" s="81">
        <v>37</v>
      </c>
      <c r="F51" s="49"/>
      <c r="G51" s="15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5">
      <c r="A52" s="15">
        <v>42</v>
      </c>
      <c r="B52" s="70">
        <f>[4]Sheet1!E2272</f>
        <v>171516100054</v>
      </c>
      <c r="C52" s="80">
        <v>16.5</v>
      </c>
      <c r="D52" s="54"/>
      <c r="E52" s="81">
        <v>51</v>
      </c>
      <c r="F52" s="55"/>
      <c r="G52" s="5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2"/>
    </row>
    <row r="53" spans="1:23" ht="15.5">
      <c r="A53" s="15">
        <v>43</v>
      </c>
      <c r="B53" s="70">
        <f>[4]Sheet1!E2273</f>
        <v>171516100055</v>
      </c>
      <c r="C53" s="80">
        <v>18.75</v>
      </c>
      <c r="D53" s="54"/>
      <c r="E53" s="81">
        <v>39</v>
      </c>
      <c r="F53" s="55"/>
      <c r="G53" s="5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2"/>
    </row>
    <row r="54" spans="1:23" ht="15.5">
      <c r="A54" s="15">
        <v>44</v>
      </c>
      <c r="B54" s="70">
        <f>[4]Sheet1!E2274</f>
        <v>171516100056</v>
      </c>
      <c r="C54" s="80">
        <v>14.5</v>
      </c>
      <c r="D54" s="38"/>
      <c r="E54" s="81">
        <v>33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2"/>
    </row>
    <row r="55" spans="1:23" ht="15.5">
      <c r="A55" s="15">
        <v>45</v>
      </c>
      <c r="B55" s="70">
        <f>[4]Sheet1!E2275</f>
        <v>171516100057</v>
      </c>
      <c r="C55" s="80">
        <v>12</v>
      </c>
      <c r="D55" s="38"/>
      <c r="E55" s="81">
        <v>46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2"/>
    </row>
    <row r="56" spans="1:23" ht="15.5">
      <c r="A56" s="15">
        <v>46</v>
      </c>
      <c r="B56" s="70">
        <f>[4]Sheet1!E2276</f>
        <v>171516100058</v>
      </c>
      <c r="C56" s="80">
        <v>17.5</v>
      </c>
      <c r="D56" s="38"/>
      <c r="E56" s="81">
        <v>50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2"/>
    </row>
    <row r="57" spans="1:23" ht="15.5">
      <c r="A57" s="15">
        <v>47</v>
      </c>
      <c r="B57" s="70">
        <f>[4]Sheet1!E2277</f>
        <v>171516100059</v>
      </c>
      <c r="C57" s="80">
        <v>12.75</v>
      </c>
      <c r="D57" s="38"/>
      <c r="E57" s="81">
        <v>45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2"/>
    </row>
    <row r="58" spans="1:23" ht="15.5">
      <c r="A58" s="15">
        <v>48</v>
      </c>
      <c r="B58" s="70">
        <f>[4]Sheet1!E2278</f>
        <v>171516100060</v>
      </c>
      <c r="C58" s="80">
        <v>24</v>
      </c>
      <c r="D58" s="38"/>
      <c r="E58" s="81">
        <v>74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2"/>
    </row>
    <row r="59" spans="1:23" ht="15.5">
      <c r="A59" s="15">
        <v>49</v>
      </c>
      <c r="B59" s="70">
        <f>[4]Sheet1!E2279</f>
        <v>171516100061</v>
      </c>
      <c r="C59" s="80">
        <v>15</v>
      </c>
      <c r="D59" s="38"/>
      <c r="E59" s="81">
        <v>33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2"/>
    </row>
    <row r="60" spans="1:23" ht="15.5">
      <c r="A60" s="15">
        <v>50</v>
      </c>
      <c r="B60" s="70">
        <f>[4]Sheet1!E2280</f>
        <v>171516100062</v>
      </c>
      <c r="C60" s="80">
        <v>14.75</v>
      </c>
      <c r="D60" s="38"/>
      <c r="E60" s="81">
        <v>33</v>
      </c>
      <c r="F60" s="49"/>
      <c r="G60" s="5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2"/>
    </row>
    <row r="61" spans="1:23" ht="15.5">
      <c r="A61" s="15">
        <v>51</v>
      </c>
      <c r="B61" s="70">
        <f>[4]Sheet1!E2281</f>
        <v>171516100064</v>
      </c>
      <c r="C61" s="80">
        <v>24</v>
      </c>
      <c r="D61" s="38"/>
      <c r="E61" s="81">
        <v>24</v>
      </c>
      <c r="F61" s="49"/>
      <c r="G61" s="56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2"/>
    </row>
    <row r="62" spans="1:23" ht="15.5">
      <c r="A62" s="15">
        <v>52</v>
      </c>
      <c r="B62" s="70">
        <f>[4]Sheet1!E2282</f>
        <v>171516100066</v>
      </c>
      <c r="C62" s="80">
        <v>12.5</v>
      </c>
      <c r="D62" s="38"/>
      <c r="E62" s="81">
        <v>37</v>
      </c>
      <c r="F62" s="49"/>
      <c r="G62" s="5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2"/>
    </row>
    <row r="63" spans="1:23">
      <c r="A63" s="15">
        <v>53</v>
      </c>
      <c r="B63" s="70">
        <f>[4]Sheet1!E2283</f>
        <v>171516100067</v>
      </c>
      <c r="C63" s="80">
        <v>20.5</v>
      </c>
      <c r="D63" s="38"/>
      <c r="E63" s="81">
        <v>30</v>
      </c>
      <c r="F63" s="49"/>
      <c r="G63" s="15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>
      <c r="A64" s="15">
        <v>54</v>
      </c>
      <c r="B64" s="70">
        <f>[4]Sheet1!E2284</f>
        <v>171516100068</v>
      </c>
      <c r="C64" s="80">
        <v>17.75</v>
      </c>
      <c r="D64" s="38"/>
      <c r="E64" s="81">
        <v>40</v>
      </c>
      <c r="F64" s="49"/>
      <c r="G64" s="1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>
      <c r="A65" s="15">
        <v>55</v>
      </c>
      <c r="B65" s="70">
        <f>[4]Sheet1!E2285</f>
        <v>171516100069</v>
      </c>
      <c r="C65" s="80">
        <v>16.75</v>
      </c>
      <c r="D65" s="38"/>
      <c r="E65" s="81">
        <v>52</v>
      </c>
      <c r="F65" s="49"/>
      <c r="G65" s="1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>
      <c r="A66" s="15">
        <v>56</v>
      </c>
      <c r="B66" s="70">
        <f>[4]Sheet1!E2286</f>
        <v>171516100070</v>
      </c>
      <c r="C66" s="80">
        <v>15</v>
      </c>
      <c r="D66" s="38"/>
      <c r="E66" s="81">
        <v>34</v>
      </c>
      <c r="F66" s="49"/>
      <c r="G66" s="1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>
      <c r="A67" s="15">
        <v>57</v>
      </c>
      <c r="B67" s="70">
        <f>[4]Sheet1!E2287</f>
        <v>171516100071</v>
      </c>
      <c r="C67" s="80">
        <v>23.25</v>
      </c>
      <c r="D67" s="38"/>
      <c r="E67" s="81">
        <v>75</v>
      </c>
      <c r="F67" s="49"/>
      <c r="G67" s="1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>
      <c r="A68" s="15">
        <v>58</v>
      </c>
      <c r="B68" s="70">
        <f>[4]Sheet1!E2288</f>
        <v>171516100072</v>
      </c>
      <c r="C68" s="80">
        <v>19.75</v>
      </c>
      <c r="D68" s="38"/>
      <c r="E68" s="81">
        <v>29</v>
      </c>
      <c r="F68" s="49"/>
      <c r="G68" s="15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>
      <c r="A69" s="15">
        <v>59</v>
      </c>
      <c r="B69" s="70">
        <f>[4]Sheet1!E2289</f>
        <v>171516100073</v>
      </c>
      <c r="C69" s="80">
        <v>16.25</v>
      </c>
      <c r="D69" s="38"/>
      <c r="E69" s="81">
        <v>34</v>
      </c>
      <c r="F69" s="49"/>
      <c r="G69" s="15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>
      <c r="A70" s="15">
        <v>60</v>
      </c>
      <c r="B70" s="70">
        <f>[4]Sheet1!E2290</f>
        <v>171516100074</v>
      </c>
      <c r="C70" s="80">
        <v>12.5</v>
      </c>
      <c r="D70" s="38"/>
      <c r="E70" s="81">
        <v>35</v>
      </c>
      <c r="F70" s="49"/>
      <c r="G70" s="15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>
      <c r="A71" s="15">
        <v>61</v>
      </c>
      <c r="B71" s="70">
        <f>[4]Sheet1!E2291</f>
        <v>171516101075</v>
      </c>
      <c r="C71" s="80">
        <v>17.5</v>
      </c>
      <c r="E71" s="81">
        <v>31</v>
      </c>
    </row>
    <row r="72" spans="1:23">
      <c r="A72" s="15">
        <v>62</v>
      </c>
      <c r="B72" s="70">
        <f>[4]Sheet1!E2292</f>
        <v>171516101076</v>
      </c>
      <c r="C72" s="80">
        <v>12.25</v>
      </c>
      <c r="E72" s="81">
        <v>38</v>
      </c>
    </row>
    <row r="73" spans="1:23">
      <c r="A73" s="15">
        <v>63</v>
      </c>
      <c r="B73" s="70">
        <f>[4]Sheet1!E2293</f>
        <v>171516101077</v>
      </c>
      <c r="C73" s="80">
        <v>10.5</v>
      </c>
      <c r="E73" s="81">
        <v>41</v>
      </c>
    </row>
    <row r="74" spans="1:23">
      <c r="A74" s="15">
        <v>64</v>
      </c>
      <c r="B74" s="70">
        <f>[4]Sheet1!E2294</f>
        <v>171516101078</v>
      </c>
      <c r="C74" s="80">
        <v>14.5</v>
      </c>
      <c r="E74" s="81">
        <v>36</v>
      </c>
    </row>
    <row r="75" spans="1:23">
      <c r="A75" s="15">
        <v>65</v>
      </c>
      <c r="B75" s="70">
        <f>[4]Sheet1!E2295</f>
        <v>171516101079</v>
      </c>
      <c r="C75" s="65">
        <v>13</v>
      </c>
      <c r="E75" s="65">
        <v>42</v>
      </c>
    </row>
    <row r="76" spans="1:23">
      <c r="A76" s="15">
        <v>66</v>
      </c>
      <c r="B76" s="70">
        <f>[4]Sheet1!E2296</f>
        <v>171516101080</v>
      </c>
      <c r="C76" s="65">
        <v>14</v>
      </c>
      <c r="E76" s="65">
        <v>39</v>
      </c>
    </row>
    <row r="77" spans="1:23">
      <c r="E77" s="71"/>
    </row>
  </sheetData>
  <mergeCells count="7">
    <mergeCell ref="O3:W7"/>
    <mergeCell ref="A4:E4"/>
    <mergeCell ref="I21:J21"/>
    <mergeCell ref="A1:E1"/>
    <mergeCell ref="G1:M1"/>
    <mergeCell ref="A2:E2"/>
    <mergeCell ref="A3:E3"/>
  </mergeCells>
  <conditionalFormatting sqref="C75:C76">
    <cfRule type="cellIs" dxfId="56" priority="2" operator="equal">
      <formula>0</formula>
    </cfRule>
  </conditionalFormatting>
  <conditionalFormatting sqref="C11:C74">
    <cfRule type="cellIs" dxfId="55" priority="1" operator="equal">
      <formula>0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6"/>
  <sheetViews>
    <sheetView topLeftCell="H6" zoomScale="110" zoomScaleNormal="110" workbookViewId="0">
      <selection activeCell="H17" sqref="H17:V17"/>
    </sheetView>
  </sheetViews>
  <sheetFormatPr defaultRowHeight="14.5"/>
  <sheetData>
    <row r="1" spans="1:23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89" t="s">
        <v>1</v>
      </c>
      <c r="B2" s="89"/>
      <c r="C2" s="89"/>
      <c r="D2" s="89"/>
      <c r="E2" s="89"/>
      <c r="F2" s="3"/>
      <c r="G2" s="4" t="s">
        <v>2</v>
      </c>
      <c r="H2" s="5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2.5">
      <c r="A3" s="89" t="s">
        <v>204</v>
      </c>
      <c r="B3" s="89"/>
      <c r="C3" s="89"/>
      <c r="D3" s="89"/>
      <c r="E3" s="89"/>
      <c r="F3" s="3"/>
      <c r="G3" s="4" t="s">
        <v>4</v>
      </c>
      <c r="H3" s="5"/>
      <c r="I3" s="7" t="s">
        <v>5</v>
      </c>
      <c r="J3" s="2"/>
      <c r="K3" s="8" t="s">
        <v>6</v>
      </c>
      <c r="L3" s="8" t="s">
        <v>7</v>
      </c>
      <c r="M3" s="2"/>
      <c r="N3" s="8" t="s">
        <v>8</v>
      </c>
      <c r="O3" s="88" t="s">
        <v>9</v>
      </c>
      <c r="P3" s="88"/>
      <c r="Q3" s="88"/>
      <c r="R3" s="88"/>
      <c r="S3" s="88"/>
      <c r="T3" s="88"/>
      <c r="U3" s="88"/>
      <c r="V3" s="88"/>
      <c r="W3" s="88"/>
    </row>
    <row r="4" spans="1:23" ht="21">
      <c r="A4" s="89" t="s">
        <v>205</v>
      </c>
      <c r="B4" s="89"/>
      <c r="C4" s="89"/>
      <c r="D4" s="89"/>
      <c r="E4" s="89"/>
      <c r="F4" s="3"/>
      <c r="G4" s="4" t="s">
        <v>11</v>
      </c>
      <c r="H4" s="5"/>
      <c r="I4" s="6"/>
      <c r="J4" s="2"/>
      <c r="K4" s="9" t="s">
        <v>12</v>
      </c>
      <c r="L4" s="9">
        <v>3</v>
      </c>
      <c r="M4" s="2"/>
      <c r="N4" s="10">
        <v>3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21">
      <c r="A5" s="11" t="s">
        <v>13</v>
      </c>
      <c r="B5" s="11"/>
      <c r="C5" s="11"/>
      <c r="D5" s="11"/>
      <c r="E5" s="11"/>
      <c r="F5" s="3"/>
      <c r="G5" s="4" t="s">
        <v>14</v>
      </c>
      <c r="H5" s="41">
        <f>(65/66)*100</f>
        <v>98.484848484848484</v>
      </c>
      <c r="I5" s="6"/>
      <c r="J5" s="2"/>
      <c r="K5" s="13" t="s">
        <v>15</v>
      </c>
      <c r="L5" s="13">
        <v>2</v>
      </c>
      <c r="M5" s="2"/>
      <c r="N5" s="14">
        <v>2</v>
      </c>
      <c r="O5" s="88"/>
      <c r="P5" s="88"/>
      <c r="Q5" s="88"/>
      <c r="R5" s="88"/>
      <c r="S5" s="88"/>
      <c r="T5" s="88"/>
      <c r="U5" s="88"/>
      <c r="V5" s="88"/>
      <c r="W5" s="88"/>
    </row>
    <row r="6" spans="1:23" ht="21">
      <c r="A6" s="15"/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42">
        <f>(45/66)*100</f>
        <v>68.181818181818173</v>
      </c>
      <c r="I6" s="6"/>
      <c r="J6" s="2"/>
      <c r="K6" s="19" t="s">
        <v>20</v>
      </c>
      <c r="L6" s="19">
        <v>1</v>
      </c>
      <c r="M6" s="2"/>
      <c r="N6" s="20">
        <v>1</v>
      </c>
      <c r="O6" s="88"/>
      <c r="P6" s="88"/>
      <c r="Q6" s="88"/>
      <c r="R6" s="88"/>
      <c r="S6" s="88"/>
      <c r="T6" s="88"/>
      <c r="U6" s="88"/>
      <c r="V6" s="88"/>
      <c r="W6" s="88"/>
    </row>
    <row r="7" spans="1:23" ht="58">
      <c r="A7" s="15"/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83.333333333333329</v>
      </c>
      <c r="I7" s="26">
        <v>0.6</v>
      </c>
      <c r="J7" s="2"/>
      <c r="K7" s="27" t="s">
        <v>24</v>
      </c>
      <c r="L7" s="27">
        <v>0</v>
      </c>
      <c r="M7" s="2"/>
      <c r="N7" s="28"/>
      <c r="O7" s="88"/>
      <c r="P7" s="88"/>
      <c r="Q7" s="88"/>
      <c r="R7" s="88"/>
      <c r="S7" s="88"/>
      <c r="T7" s="88"/>
      <c r="U7" s="88"/>
      <c r="V7" s="88"/>
      <c r="W7" s="88"/>
    </row>
    <row r="8" spans="1:23">
      <c r="A8" s="15"/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207</v>
      </c>
      <c r="I8" s="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>
      <c r="A9" s="15"/>
      <c r="B9" s="21" t="s">
        <v>30</v>
      </c>
      <c r="C9" s="23" t="s">
        <v>140</v>
      </c>
      <c r="D9" s="23"/>
      <c r="E9" s="23" t="s">
        <v>140</v>
      </c>
      <c r="F9" s="29"/>
      <c r="G9" s="15"/>
      <c r="H9" s="30"/>
      <c r="I9" s="3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5">
      <c r="A10" s="15"/>
      <c r="B10" s="21" t="s">
        <v>32</v>
      </c>
      <c r="C10" s="23">
        <v>25</v>
      </c>
      <c r="D10" s="31">
        <f>(0.55*25)</f>
        <v>13.750000000000002</v>
      </c>
      <c r="E10" s="32">
        <v>75</v>
      </c>
      <c r="F10" s="33">
        <f>0.55*75</f>
        <v>41.25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  <c r="U10" s="36" t="s">
        <v>46</v>
      </c>
      <c r="V10" s="36" t="s">
        <v>47</v>
      </c>
      <c r="W10" s="2"/>
    </row>
    <row r="11" spans="1:23" ht="15.5">
      <c r="A11" s="15">
        <v>1</v>
      </c>
      <c r="B11" s="70">
        <f>[4]Sheet1!E2231</f>
        <v>171516100002</v>
      </c>
      <c r="C11" s="82">
        <v>19.25</v>
      </c>
      <c r="D11" s="38">
        <f>COUNTIF(C11:C82,"&gt;="&amp;D10)</f>
        <v>65</v>
      </c>
      <c r="E11" s="65">
        <v>46</v>
      </c>
      <c r="F11" s="39">
        <f>COUNTIF(E11:E82,"&gt;="&amp;F10)</f>
        <v>45</v>
      </c>
      <c r="G11" s="40" t="s">
        <v>48</v>
      </c>
      <c r="H11" s="4">
        <v>2</v>
      </c>
      <c r="I11" s="4">
        <v>2</v>
      </c>
      <c r="J11" s="4"/>
      <c r="K11" s="6"/>
      <c r="L11" s="6"/>
      <c r="M11" s="6"/>
      <c r="N11" s="6"/>
      <c r="O11" s="6"/>
      <c r="P11" s="6"/>
      <c r="Q11" s="4"/>
      <c r="R11" s="6"/>
      <c r="S11" s="6"/>
      <c r="T11" s="6">
        <v>1</v>
      </c>
      <c r="U11" s="6">
        <v>1</v>
      </c>
      <c r="V11" s="6">
        <v>1</v>
      </c>
      <c r="W11" s="2"/>
    </row>
    <row r="12" spans="1:23" ht="15.5">
      <c r="A12" s="15">
        <v>2</v>
      </c>
      <c r="B12" s="70">
        <f>[4]Sheet1!E2232</f>
        <v>171516100003</v>
      </c>
      <c r="C12" s="82">
        <v>18.5</v>
      </c>
      <c r="D12" s="41">
        <f>(65/66)*100</f>
        <v>98.484848484848484</v>
      </c>
      <c r="E12" s="65">
        <v>52</v>
      </c>
      <c r="F12" s="42">
        <f>(45/66)*100</f>
        <v>68.181818181818173</v>
      </c>
      <c r="G12" s="40" t="s">
        <v>49</v>
      </c>
      <c r="H12" s="43">
        <v>3</v>
      </c>
      <c r="I12" s="43">
        <v>1</v>
      </c>
      <c r="J12" s="4"/>
      <c r="K12" s="6"/>
      <c r="L12" s="6"/>
      <c r="M12" s="6"/>
      <c r="N12" s="6"/>
      <c r="O12" s="6"/>
      <c r="P12" s="6"/>
      <c r="Q12" s="4"/>
      <c r="R12" s="6"/>
      <c r="S12" s="6"/>
      <c r="T12" s="6">
        <v>2</v>
      </c>
      <c r="U12" s="6">
        <v>1</v>
      </c>
      <c r="V12" s="6">
        <v>1</v>
      </c>
      <c r="W12" s="2"/>
    </row>
    <row r="13" spans="1:23" ht="15.5">
      <c r="A13" s="15">
        <v>3</v>
      </c>
      <c r="B13" s="70">
        <f>[4]Sheet1!E2233</f>
        <v>171516100005</v>
      </c>
      <c r="C13" s="82">
        <v>21.75</v>
      </c>
      <c r="D13" s="38"/>
      <c r="E13" s="65">
        <v>51</v>
      </c>
      <c r="F13" s="44"/>
      <c r="G13" s="40" t="s">
        <v>50</v>
      </c>
      <c r="H13" s="43">
        <v>1</v>
      </c>
      <c r="I13" s="43">
        <v>1</v>
      </c>
      <c r="J13" s="4"/>
      <c r="K13" s="6"/>
      <c r="L13" s="6"/>
      <c r="M13" s="6"/>
      <c r="N13" s="6"/>
      <c r="O13" s="6"/>
      <c r="P13" s="6"/>
      <c r="Q13" s="4"/>
      <c r="R13" s="6"/>
      <c r="S13" s="6"/>
      <c r="T13" s="6">
        <v>2</v>
      </c>
      <c r="U13" s="6">
        <v>1</v>
      </c>
      <c r="V13" s="6">
        <v>1</v>
      </c>
      <c r="W13" s="2"/>
    </row>
    <row r="14" spans="1:23" ht="15.5">
      <c r="A14" s="15">
        <v>4</v>
      </c>
      <c r="B14" s="70">
        <f>[4]Sheet1!E2234</f>
        <v>171516100006</v>
      </c>
      <c r="C14" s="82">
        <v>17.75</v>
      </c>
      <c r="D14" s="38"/>
      <c r="E14" s="65">
        <v>46</v>
      </c>
      <c r="F14" s="44"/>
      <c r="G14" s="40" t="s">
        <v>51</v>
      </c>
      <c r="H14" s="43">
        <v>3</v>
      </c>
      <c r="I14" s="43">
        <v>1</v>
      </c>
      <c r="J14" s="4"/>
      <c r="K14" s="6"/>
      <c r="L14" s="6"/>
      <c r="M14" s="6"/>
      <c r="N14" s="6"/>
      <c r="O14" s="6"/>
      <c r="P14" s="6"/>
      <c r="Q14" s="4"/>
      <c r="R14" s="6"/>
      <c r="S14" s="6"/>
      <c r="T14" s="6">
        <v>1</v>
      </c>
      <c r="U14" s="6">
        <v>1</v>
      </c>
      <c r="V14" s="6">
        <v>1</v>
      </c>
      <c r="W14" s="2"/>
    </row>
    <row r="15" spans="1:23" ht="15.5">
      <c r="A15" s="15">
        <v>5</v>
      </c>
      <c r="B15" s="70">
        <f>[4]Sheet1!E2235</f>
        <v>171516100007</v>
      </c>
      <c r="C15" s="82">
        <v>21.25</v>
      </c>
      <c r="D15" s="38"/>
      <c r="E15" s="65">
        <v>50</v>
      </c>
      <c r="F15" s="44"/>
      <c r="G15" s="40" t="s">
        <v>52</v>
      </c>
      <c r="H15" s="43">
        <v>2</v>
      </c>
      <c r="I15" s="43">
        <v>1</v>
      </c>
      <c r="J15" s="4"/>
      <c r="K15" s="6"/>
      <c r="L15" s="6"/>
      <c r="M15" s="6"/>
      <c r="N15" s="6"/>
      <c r="O15" s="6"/>
      <c r="P15" s="6"/>
      <c r="Q15" s="4"/>
      <c r="R15" s="6"/>
      <c r="S15" s="6"/>
      <c r="T15" s="6">
        <v>1</v>
      </c>
      <c r="U15" s="6">
        <v>1</v>
      </c>
      <c r="V15" s="6">
        <v>1</v>
      </c>
      <c r="W15" s="2"/>
    </row>
    <row r="16" spans="1:23" ht="15.5">
      <c r="A16" s="15">
        <v>6</v>
      </c>
      <c r="B16" s="70">
        <f>[4]Sheet1!E2236</f>
        <v>171516100008</v>
      </c>
      <c r="C16" s="82">
        <v>21.25</v>
      </c>
      <c r="D16" s="38"/>
      <c r="E16" s="65">
        <v>46</v>
      </c>
      <c r="F16" s="44"/>
      <c r="G16" s="45" t="s">
        <v>53</v>
      </c>
      <c r="H16" s="79">
        <f>AVERAGE(H11:H15)</f>
        <v>2.2000000000000002</v>
      </c>
      <c r="I16" s="79">
        <f t="shared" ref="I16:V16" si="0">AVERAGE(I11:I15)</f>
        <v>1.2</v>
      </c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>
        <f t="shared" si="0"/>
        <v>1.4</v>
      </c>
      <c r="U16" s="79">
        <f t="shared" si="0"/>
        <v>1</v>
      </c>
      <c r="V16" s="79">
        <f t="shared" si="0"/>
        <v>1</v>
      </c>
      <c r="W16" s="2"/>
    </row>
    <row r="17" spans="1:23" ht="15.5">
      <c r="A17" s="15">
        <v>7</v>
      </c>
      <c r="B17" s="70">
        <f>[4]Sheet1!E2237</f>
        <v>171516100009</v>
      </c>
      <c r="C17" s="82">
        <v>18</v>
      </c>
      <c r="D17" s="38"/>
      <c r="E17" s="65">
        <v>39</v>
      </c>
      <c r="F17" s="38"/>
      <c r="G17" s="47" t="s">
        <v>54</v>
      </c>
      <c r="H17" s="48">
        <f>(83.33*H16)/100</f>
        <v>1.8332600000000001</v>
      </c>
      <c r="I17" s="48">
        <f t="shared" ref="I17:V17" si="1">(83.33*I16)/100</f>
        <v>0.99995999999999996</v>
      </c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>
        <f t="shared" si="1"/>
        <v>1.16662</v>
      </c>
      <c r="U17" s="48">
        <f t="shared" si="1"/>
        <v>0.83329999999999993</v>
      </c>
      <c r="V17" s="48">
        <f t="shared" si="1"/>
        <v>0.83329999999999993</v>
      </c>
      <c r="W17" s="2"/>
    </row>
    <row r="18" spans="1:23">
      <c r="A18" s="15">
        <v>8</v>
      </c>
      <c r="B18" s="70">
        <f>[4]Sheet1!E2238</f>
        <v>171516100010</v>
      </c>
      <c r="C18" s="82">
        <v>19.25</v>
      </c>
      <c r="D18" s="38"/>
      <c r="E18" s="65">
        <v>45</v>
      </c>
      <c r="F18" s="49"/>
      <c r="G18" s="15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>
      <c r="A19" s="15">
        <v>9</v>
      </c>
      <c r="B19" s="70">
        <f>[4]Sheet1!E2239</f>
        <v>171516100011</v>
      </c>
      <c r="C19" s="82">
        <v>15.5</v>
      </c>
      <c r="D19" s="38"/>
      <c r="E19" s="65">
        <v>39</v>
      </c>
      <c r="F19" s="49"/>
      <c r="G19" s="15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>
      <c r="A20" s="15">
        <v>10</v>
      </c>
      <c r="B20" s="70">
        <f>[4]Sheet1!E2240</f>
        <v>171516100012</v>
      </c>
      <c r="C20" s="82">
        <v>20</v>
      </c>
      <c r="D20" s="38"/>
      <c r="E20" s="65">
        <v>58</v>
      </c>
      <c r="F20" s="49"/>
      <c r="G20" s="15"/>
      <c r="H20" s="2"/>
      <c r="I20" s="2"/>
      <c r="J20" s="30"/>
      <c r="K20" s="3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>
      <c r="A21" s="15">
        <v>11</v>
      </c>
      <c r="B21" s="70">
        <f>[4]Sheet1!E2241</f>
        <v>171516100013</v>
      </c>
      <c r="C21" s="82">
        <v>17.5</v>
      </c>
      <c r="D21" s="38"/>
      <c r="E21" s="65">
        <v>52</v>
      </c>
      <c r="F21" s="49"/>
      <c r="G21" s="15"/>
      <c r="H21" s="51"/>
      <c r="I21" s="90"/>
      <c r="J21" s="90"/>
      <c r="K21" s="2"/>
      <c r="L21" s="2"/>
      <c r="M21" s="30"/>
      <c r="N21" s="30"/>
      <c r="O21" s="30"/>
      <c r="P21" s="30"/>
      <c r="Q21" s="30"/>
      <c r="R21" s="2"/>
      <c r="S21" s="2"/>
      <c r="T21" s="2"/>
      <c r="U21" s="2"/>
      <c r="V21" s="2"/>
      <c r="W21" s="2"/>
    </row>
    <row r="22" spans="1:23">
      <c r="A22" s="15">
        <v>12</v>
      </c>
      <c r="B22" s="70">
        <f>[4]Sheet1!E2242</f>
        <v>171516100014</v>
      </c>
      <c r="C22" s="82">
        <v>19</v>
      </c>
      <c r="D22" s="38"/>
      <c r="E22" s="65">
        <v>48</v>
      </c>
      <c r="F22" s="49"/>
      <c r="G22" s="15"/>
      <c r="H22" s="52"/>
      <c r="I22" s="53"/>
      <c r="J22" s="53"/>
      <c r="K22" s="2"/>
      <c r="L22" s="2"/>
      <c r="M22" s="30"/>
      <c r="N22" s="30"/>
      <c r="O22" s="30"/>
      <c r="P22" s="30"/>
      <c r="Q22" s="30"/>
      <c r="R22" s="2"/>
      <c r="S22" s="2"/>
      <c r="T22" s="2"/>
      <c r="U22" s="2"/>
      <c r="V22" s="2"/>
      <c r="W22" s="2"/>
    </row>
    <row r="23" spans="1:23">
      <c r="A23" s="15">
        <v>13</v>
      </c>
      <c r="B23" s="70">
        <f>[4]Sheet1!E2243</f>
        <v>171516100017</v>
      </c>
      <c r="C23" s="82">
        <v>21.5</v>
      </c>
      <c r="D23" s="38"/>
      <c r="E23" s="65">
        <v>56</v>
      </c>
      <c r="F23" s="49"/>
      <c r="G23" s="15"/>
      <c r="H23" s="15"/>
      <c r="I23" s="2"/>
      <c r="J23" s="2"/>
      <c r="K23" s="2"/>
      <c r="L23" s="2"/>
      <c r="M23" s="2"/>
      <c r="N23" s="30"/>
      <c r="O23" s="30"/>
      <c r="P23" s="30"/>
      <c r="Q23" s="30"/>
      <c r="R23" s="30"/>
      <c r="S23" s="2"/>
      <c r="T23" s="2"/>
      <c r="U23" s="2"/>
      <c r="V23" s="2"/>
      <c r="W23" s="2"/>
    </row>
    <row r="24" spans="1:23">
      <c r="A24" s="15">
        <v>14</v>
      </c>
      <c r="B24" s="70">
        <f>[4]Sheet1!E2244</f>
        <v>171516100018</v>
      </c>
      <c r="C24" s="82">
        <v>21.25</v>
      </c>
      <c r="D24" s="38"/>
      <c r="E24" s="65">
        <v>51</v>
      </c>
      <c r="F24" s="49"/>
      <c r="G24" s="15"/>
      <c r="H24" s="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2"/>
    </row>
    <row r="25" spans="1:23" ht="15.5">
      <c r="A25" s="15">
        <v>15</v>
      </c>
      <c r="B25" s="70">
        <f>[4]Sheet1!E2245</f>
        <v>171516100019</v>
      </c>
      <c r="C25" s="82">
        <v>19.75</v>
      </c>
      <c r="D25" s="54"/>
      <c r="E25" s="65">
        <v>50</v>
      </c>
      <c r="F25" s="55"/>
      <c r="G25" s="56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2"/>
    </row>
    <row r="26" spans="1:23" ht="15.5">
      <c r="A26" s="15">
        <v>16</v>
      </c>
      <c r="B26" s="70">
        <f>[4]Sheet1!E2246</f>
        <v>171516100021</v>
      </c>
      <c r="C26" s="82">
        <v>21.75</v>
      </c>
      <c r="D26" s="38"/>
      <c r="E26" s="65">
        <v>56</v>
      </c>
      <c r="F26" s="49"/>
      <c r="G26" s="56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2"/>
    </row>
    <row r="27" spans="1:23" ht="15.5">
      <c r="A27" s="15">
        <v>17</v>
      </c>
      <c r="B27" s="70">
        <f>[4]Sheet1!E2247</f>
        <v>171516100022</v>
      </c>
      <c r="C27" s="82">
        <v>20.5</v>
      </c>
      <c r="D27" s="38"/>
      <c r="E27" s="65">
        <v>53</v>
      </c>
      <c r="F27" s="49"/>
      <c r="G27" s="56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2"/>
    </row>
    <row r="28" spans="1:23" ht="15.5">
      <c r="A28" s="15">
        <v>18</v>
      </c>
      <c r="B28" s="70">
        <f>[4]Sheet1!E2248</f>
        <v>171516100023</v>
      </c>
      <c r="C28" s="82">
        <v>16.75</v>
      </c>
      <c r="D28" s="38"/>
      <c r="E28" s="65">
        <v>47</v>
      </c>
      <c r="F28" s="49"/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2"/>
    </row>
    <row r="29" spans="1:23" ht="15.5">
      <c r="A29" s="15">
        <v>19</v>
      </c>
      <c r="B29" s="70">
        <f>[4]Sheet1!E2249</f>
        <v>171516100024</v>
      </c>
      <c r="C29" s="82">
        <v>22</v>
      </c>
      <c r="D29" s="38"/>
      <c r="E29" s="65">
        <v>62</v>
      </c>
      <c r="F29" s="49"/>
      <c r="G29" s="56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2"/>
    </row>
    <row r="30" spans="1:23" ht="15.5">
      <c r="A30" s="15">
        <v>20</v>
      </c>
      <c r="B30" s="70">
        <f>[4]Sheet1!E2250</f>
        <v>171516100026</v>
      </c>
      <c r="C30" s="82">
        <v>17</v>
      </c>
      <c r="D30" s="38"/>
      <c r="E30" s="65">
        <v>48</v>
      </c>
      <c r="F30" s="49"/>
      <c r="G30" s="56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2"/>
    </row>
    <row r="31" spans="1:23" ht="15.5">
      <c r="A31" s="15">
        <v>21</v>
      </c>
      <c r="B31" s="70">
        <f>[4]Sheet1!E2251</f>
        <v>171516100030</v>
      </c>
      <c r="C31" s="82">
        <v>15.5</v>
      </c>
      <c r="D31" s="38"/>
      <c r="E31" s="65">
        <v>23</v>
      </c>
      <c r="F31" s="49"/>
      <c r="G31" s="56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2"/>
    </row>
    <row r="32" spans="1:23" ht="15.5">
      <c r="A32" s="15">
        <v>22</v>
      </c>
      <c r="B32" s="70">
        <f>[4]Sheet1!E2252</f>
        <v>171516100031</v>
      </c>
      <c r="C32" s="82">
        <v>20.25</v>
      </c>
      <c r="D32" s="38"/>
      <c r="E32" s="65">
        <v>50</v>
      </c>
      <c r="F32" s="49"/>
      <c r="G32" s="56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2"/>
    </row>
    <row r="33" spans="1:23" ht="15.5">
      <c r="A33" s="15">
        <v>23</v>
      </c>
      <c r="B33" s="70">
        <f>[4]Sheet1!E2253</f>
        <v>171516100032</v>
      </c>
      <c r="C33" s="82">
        <v>21</v>
      </c>
      <c r="D33" s="38"/>
      <c r="E33" s="65">
        <v>49</v>
      </c>
      <c r="F33" s="49"/>
      <c r="G33" s="5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2"/>
    </row>
    <row r="34" spans="1:23" ht="15.5">
      <c r="A34" s="15">
        <v>24</v>
      </c>
      <c r="B34" s="70">
        <f>[4]Sheet1!E2254</f>
        <v>171516100033</v>
      </c>
      <c r="C34" s="82">
        <v>20</v>
      </c>
      <c r="D34" s="38"/>
      <c r="E34" s="65">
        <v>53</v>
      </c>
      <c r="F34" s="49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>
      <c r="A35" s="15">
        <v>25</v>
      </c>
      <c r="B35" s="70">
        <f>[4]Sheet1!E2255</f>
        <v>171516100034</v>
      </c>
      <c r="C35" s="82">
        <v>15.75</v>
      </c>
      <c r="D35" s="38"/>
      <c r="E35" s="65">
        <v>25</v>
      </c>
      <c r="F35" s="49"/>
      <c r="G35" s="50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2"/>
    </row>
    <row r="36" spans="1:23">
      <c r="A36" s="15">
        <v>26</v>
      </c>
      <c r="B36" s="70">
        <f>[4]Sheet1!E2256</f>
        <v>171516100035</v>
      </c>
      <c r="C36" s="82">
        <v>18</v>
      </c>
      <c r="D36" s="38"/>
      <c r="E36" s="65">
        <v>33</v>
      </c>
      <c r="F36" s="49"/>
      <c r="G36" s="15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>
      <c r="A37" s="15">
        <v>27</v>
      </c>
      <c r="B37" s="70">
        <f>[4]Sheet1!E2257</f>
        <v>171516100037</v>
      </c>
      <c r="C37" s="82">
        <v>22.25</v>
      </c>
      <c r="D37" s="38"/>
      <c r="E37" s="65">
        <v>54</v>
      </c>
      <c r="F37" s="49"/>
      <c r="G37" s="15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5">
      <c r="A38" s="15">
        <v>28</v>
      </c>
      <c r="B38" s="70">
        <f>[4]Sheet1!E2258</f>
        <v>171516100038</v>
      </c>
      <c r="C38" s="82">
        <v>18.5</v>
      </c>
      <c r="D38" s="38"/>
      <c r="E38" s="65">
        <v>32</v>
      </c>
      <c r="F38" s="49"/>
      <c r="G38" s="5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2"/>
    </row>
    <row r="39" spans="1:23" ht="15.5">
      <c r="A39" s="15">
        <v>29</v>
      </c>
      <c r="B39" s="70">
        <f>[4]Sheet1!E2259</f>
        <v>171516100039</v>
      </c>
      <c r="C39" s="82">
        <v>22</v>
      </c>
      <c r="D39" s="38"/>
      <c r="E39" s="65">
        <v>54</v>
      </c>
      <c r="F39" s="49"/>
      <c r="G39" s="56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2"/>
    </row>
    <row r="40" spans="1:23" ht="15.5">
      <c r="A40" s="15">
        <v>30</v>
      </c>
      <c r="B40" s="70">
        <f>[4]Sheet1!E2260</f>
        <v>171516100040</v>
      </c>
      <c r="C40" s="82">
        <v>17.5</v>
      </c>
      <c r="D40" s="38"/>
      <c r="E40" s="65">
        <v>47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2"/>
    </row>
    <row r="41" spans="1:23" ht="15.5">
      <c r="A41" s="15">
        <v>31</v>
      </c>
      <c r="B41" s="70">
        <f>[4]Sheet1!E2261</f>
        <v>171516100041</v>
      </c>
      <c r="C41" s="82">
        <v>15.5</v>
      </c>
      <c r="D41" s="38"/>
      <c r="E41" s="65">
        <v>30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2"/>
    </row>
    <row r="42" spans="1:23" ht="15.5">
      <c r="A42" s="15">
        <v>32</v>
      </c>
      <c r="B42" s="70">
        <f>[4]Sheet1!E2262</f>
        <v>171516100042</v>
      </c>
      <c r="C42" s="82">
        <v>18.5</v>
      </c>
      <c r="D42" s="38"/>
      <c r="E42" s="65">
        <v>44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2"/>
    </row>
    <row r="43" spans="1:23" ht="15.5">
      <c r="A43" s="15">
        <v>33</v>
      </c>
      <c r="B43" s="70">
        <f>[4]Sheet1!E2263</f>
        <v>171516100043</v>
      </c>
      <c r="C43" s="82">
        <v>16</v>
      </c>
      <c r="D43" s="38"/>
      <c r="E43" s="65">
        <v>37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2"/>
    </row>
    <row r="44" spans="1:23" ht="15.5">
      <c r="A44" s="15">
        <v>34</v>
      </c>
      <c r="B44" s="70">
        <f>[4]Sheet1!E2264</f>
        <v>171516100044</v>
      </c>
      <c r="C44" s="82">
        <v>16</v>
      </c>
      <c r="D44" s="38"/>
      <c r="E44" s="65">
        <v>27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2"/>
    </row>
    <row r="45" spans="1:23" ht="15.5">
      <c r="A45" s="15">
        <v>35</v>
      </c>
      <c r="B45" s="70">
        <f>[4]Sheet1!E2265</f>
        <v>171516100045</v>
      </c>
      <c r="C45" s="82">
        <v>19.75</v>
      </c>
      <c r="D45" s="38"/>
      <c r="E45" s="65">
        <v>40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2"/>
    </row>
    <row r="46" spans="1:23" ht="15.5">
      <c r="A46" s="15">
        <v>36</v>
      </c>
      <c r="B46" s="70">
        <f>[4]Sheet1!E2266</f>
        <v>171516100048</v>
      </c>
      <c r="C46" s="82">
        <v>19.75</v>
      </c>
      <c r="D46" s="38"/>
      <c r="E46" s="65">
        <v>17</v>
      </c>
      <c r="F46" s="49"/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2"/>
    </row>
    <row r="47" spans="1:23" ht="15.5">
      <c r="A47" s="15">
        <v>37</v>
      </c>
      <c r="B47" s="70">
        <f>[4]Sheet1!E2267</f>
        <v>171516100049</v>
      </c>
      <c r="C47" s="82">
        <v>20.25</v>
      </c>
      <c r="D47" s="38"/>
      <c r="E47" s="65">
        <v>52</v>
      </c>
      <c r="F47" s="49"/>
      <c r="G47" s="5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2"/>
    </row>
    <row r="48" spans="1:23" ht="15.5">
      <c r="A48" s="15">
        <v>38</v>
      </c>
      <c r="B48" s="70">
        <f>[4]Sheet1!E2268</f>
        <v>171516100050</v>
      </c>
      <c r="C48" s="82">
        <v>18.75</v>
      </c>
      <c r="D48" s="38"/>
      <c r="E48" s="65">
        <v>36</v>
      </c>
      <c r="F48" s="49"/>
      <c r="G48" s="5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2"/>
    </row>
    <row r="49" spans="1:23">
      <c r="A49" s="15">
        <v>39</v>
      </c>
      <c r="B49" s="70">
        <f>[4]Sheet1!E2269</f>
        <v>171516100051</v>
      </c>
      <c r="C49" s="82">
        <v>15.5</v>
      </c>
      <c r="D49" s="38"/>
      <c r="E49" s="65">
        <v>2</v>
      </c>
      <c r="F49" s="49"/>
      <c r="G49" s="50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2"/>
    </row>
    <row r="50" spans="1:23">
      <c r="A50" s="15">
        <v>40</v>
      </c>
      <c r="B50" s="70">
        <f>[4]Sheet1!E2270</f>
        <v>171516100052</v>
      </c>
      <c r="C50" s="82">
        <v>16.25</v>
      </c>
      <c r="D50" s="38"/>
      <c r="E50" s="65">
        <v>17</v>
      </c>
      <c r="F50" s="49"/>
      <c r="G50" s="15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>
      <c r="A51" s="15">
        <v>41</v>
      </c>
      <c r="B51" s="70">
        <f>[4]Sheet1!E2271</f>
        <v>171516100053</v>
      </c>
      <c r="C51" s="82">
        <v>20</v>
      </c>
      <c r="D51" s="38"/>
      <c r="E51" s="65">
        <v>40</v>
      </c>
      <c r="F51" s="49"/>
      <c r="G51" s="15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5">
      <c r="A52" s="15">
        <v>42</v>
      </c>
      <c r="B52" s="70">
        <f>[4]Sheet1!E2272</f>
        <v>171516100054</v>
      </c>
      <c r="C52" s="82">
        <v>22</v>
      </c>
      <c r="D52" s="54"/>
      <c r="E52" s="65">
        <v>49</v>
      </c>
      <c r="F52" s="55"/>
      <c r="G52" s="5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2"/>
    </row>
    <row r="53" spans="1:23" ht="15.5">
      <c r="A53" s="15">
        <v>43</v>
      </c>
      <c r="B53" s="70">
        <f>[4]Sheet1!E2273</f>
        <v>171516100055</v>
      </c>
      <c r="C53" s="82">
        <v>20</v>
      </c>
      <c r="D53" s="54"/>
      <c r="E53" s="65">
        <v>42</v>
      </c>
      <c r="F53" s="55"/>
      <c r="G53" s="5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2"/>
    </row>
    <row r="54" spans="1:23" ht="15.5">
      <c r="A54" s="15">
        <v>44</v>
      </c>
      <c r="B54" s="70">
        <f>[4]Sheet1!E2274</f>
        <v>171516100056</v>
      </c>
      <c r="C54" s="82">
        <v>15.5</v>
      </c>
      <c r="D54" s="38"/>
      <c r="E54" s="65">
        <v>35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2"/>
    </row>
    <row r="55" spans="1:23" ht="15.5">
      <c r="A55" s="15">
        <v>45</v>
      </c>
      <c r="B55" s="70">
        <f>[4]Sheet1!E2275</f>
        <v>171516100057</v>
      </c>
      <c r="C55" s="82">
        <v>21.5</v>
      </c>
      <c r="D55" s="38"/>
      <c r="E55" s="65">
        <v>55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2"/>
    </row>
    <row r="56" spans="1:23" ht="15.5">
      <c r="A56" s="15">
        <v>46</v>
      </c>
      <c r="B56" s="70">
        <f>[4]Sheet1!E2276</f>
        <v>171516100058</v>
      </c>
      <c r="C56" s="82">
        <v>19.5</v>
      </c>
      <c r="D56" s="38"/>
      <c r="E56" s="65">
        <v>54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2"/>
    </row>
    <row r="57" spans="1:23" ht="15.5">
      <c r="A57" s="15">
        <v>47</v>
      </c>
      <c r="B57" s="70">
        <f>[4]Sheet1!E2277</f>
        <v>171516100059</v>
      </c>
      <c r="C57" s="82">
        <v>18.5</v>
      </c>
      <c r="D57" s="38"/>
      <c r="E57" s="65">
        <v>48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2"/>
    </row>
    <row r="58" spans="1:23" ht="15.5">
      <c r="A58" s="15">
        <v>48</v>
      </c>
      <c r="B58" s="70">
        <f>[4]Sheet1!E2278</f>
        <v>171516100060</v>
      </c>
      <c r="C58" s="82">
        <v>24.5</v>
      </c>
      <c r="D58" s="38"/>
      <c r="E58" s="65">
        <v>64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2"/>
    </row>
    <row r="59" spans="1:23" ht="15.5">
      <c r="A59" s="15">
        <v>49</v>
      </c>
      <c r="B59" s="70">
        <f>[4]Sheet1!E2279</f>
        <v>171516100061</v>
      </c>
      <c r="C59" s="82">
        <v>16.5</v>
      </c>
      <c r="D59" s="38"/>
      <c r="E59" s="65">
        <v>40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2"/>
    </row>
    <row r="60" spans="1:23" ht="15.5">
      <c r="A60" s="15">
        <v>50</v>
      </c>
      <c r="B60" s="70">
        <f>[4]Sheet1!E2280</f>
        <v>171516100062</v>
      </c>
      <c r="C60" s="82">
        <v>18.25</v>
      </c>
      <c r="D60" s="38"/>
      <c r="E60" s="65">
        <v>49</v>
      </c>
      <c r="F60" s="49"/>
      <c r="G60" s="5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2"/>
    </row>
    <row r="61" spans="1:23" ht="15.5">
      <c r="A61" s="15">
        <v>51</v>
      </c>
      <c r="B61" s="70">
        <f>[4]Sheet1!E2281</f>
        <v>171516100064</v>
      </c>
      <c r="C61" s="82">
        <v>23</v>
      </c>
      <c r="D61" s="38"/>
      <c r="E61" s="65">
        <v>65</v>
      </c>
      <c r="F61" s="49"/>
      <c r="G61" s="56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2"/>
    </row>
    <row r="62" spans="1:23" ht="15.5">
      <c r="A62" s="15">
        <v>52</v>
      </c>
      <c r="B62" s="70">
        <f>[4]Sheet1!E2282</f>
        <v>171516100066</v>
      </c>
      <c r="C62" s="82">
        <v>18</v>
      </c>
      <c r="D62" s="38"/>
      <c r="E62" s="65">
        <v>47</v>
      </c>
      <c r="F62" s="49"/>
      <c r="G62" s="5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2"/>
    </row>
    <row r="63" spans="1:23">
      <c r="A63" s="15">
        <v>53</v>
      </c>
      <c r="B63" s="70">
        <f>[4]Sheet1!E2283</f>
        <v>171516100067</v>
      </c>
      <c r="C63" s="82">
        <v>22</v>
      </c>
      <c r="D63" s="38"/>
      <c r="E63" s="65">
        <v>48</v>
      </c>
      <c r="F63" s="49"/>
      <c r="G63" s="15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>
      <c r="A64" s="15">
        <v>54</v>
      </c>
      <c r="B64" s="70">
        <f>[4]Sheet1!E2284</f>
        <v>171516100068</v>
      </c>
      <c r="C64" s="82">
        <v>21.75</v>
      </c>
      <c r="D64" s="38"/>
      <c r="E64" s="65">
        <v>52</v>
      </c>
      <c r="F64" s="49"/>
      <c r="G64" s="1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>
      <c r="A65" s="15">
        <v>55</v>
      </c>
      <c r="B65" s="70">
        <f>[4]Sheet1!E2285</f>
        <v>171516100069</v>
      </c>
      <c r="C65" s="82">
        <v>20</v>
      </c>
      <c r="D65" s="38"/>
      <c r="E65" s="65">
        <v>57</v>
      </c>
      <c r="F65" s="49"/>
      <c r="G65" s="1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>
      <c r="A66" s="15">
        <v>56</v>
      </c>
      <c r="B66" s="70">
        <f>[4]Sheet1!E2286</f>
        <v>171516100070</v>
      </c>
      <c r="C66" s="82">
        <v>20.5</v>
      </c>
      <c r="D66" s="38"/>
      <c r="E66" s="65">
        <v>51</v>
      </c>
      <c r="F66" s="49"/>
      <c r="G66" s="1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>
      <c r="A67" s="15">
        <v>57</v>
      </c>
      <c r="B67" s="70">
        <f>[4]Sheet1!E2287</f>
        <v>171516100071</v>
      </c>
      <c r="C67" s="82">
        <v>22.5</v>
      </c>
      <c r="D67" s="38"/>
      <c r="E67" s="65">
        <v>49</v>
      </c>
      <c r="F67" s="49"/>
      <c r="G67" s="1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>
      <c r="A68" s="15">
        <v>58</v>
      </c>
      <c r="B68" s="70">
        <f>[4]Sheet1!E2288</f>
        <v>171516100072</v>
      </c>
      <c r="C68" s="82">
        <v>20</v>
      </c>
      <c r="D68" s="38"/>
      <c r="E68" s="65">
        <v>54</v>
      </c>
      <c r="F68" s="49"/>
      <c r="G68" s="15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>
      <c r="A69" s="15">
        <v>59</v>
      </c>
      <c r="B69" s="70">
        <f>[4]Sheet1!E2289</f>
        <v>171516100073</v>
      </c>
      <c r="C69" s="82">
        <v>21</v>
      </c>
      <c r="D69" s="38"/>
      <c r="E69" s="65">
        <v>35</v>
      </c>
      <c r="F69" s="49"/>
      <c r="G69" s="15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>
      <c r="A70" s="15">
        <v>60</v>
      </c>
      <c r="B70" s="70">
        <f>[4]Sheet1!E2290</f>
        <v>171516100074</v>
      </c>
      <c r="C70" s="82">
        <v>15.5</v>
      </c>
      <c r="D70" s="38"/>
      <c r="E70" s="65">
        <v>46</v>
      </c>
      <c r="F70" s="49"/>
      <c r="G70" s="15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>
      <c r="A71" s="15">
        <v>61</v>
      </c>
      <c r="B71" s="70">
        <f>[4]Sheet1!E2291</f>
        <v>171516101075</v>
      </c>
      <c r="C71" s="82">
        <v>23</v>
      </c>
      <c r="E71" s="65">
        <v>55</v>
      </c>
    </row>
    <row r="72" spans="1:23">
      <c r="A72" s="15">
        <v>62</v>
      </c>
      <c r="B72" s="70">
        <f>[4]Sheet1!E2292</f>
        <v>171516101076</v>
      </c>
      <c r="C72" s="82">
        <v>16.25</v>
      </c>
      <c r="E72" s="65">
        <v>34</v>
      </c>
    </row>
    <row r="73" spans="1:23">
      <c r="A73" s="15">
        <v>63</v>
      </c>
      <c r="B73" s="70">
        <f>[4]Sheet1!E2293</f>
        <v>171516101077</v>
      </c>
      <c r="C73" s="82">
        <v>18.25</v>
      </c>
      <c r="E73" s="65">
        <v>48</v>
      </c>
    </row>
    <row r="74" spans="1:23">
      <c r="A74" s="15">
        <v>64</v>
      </c>
      <c r="B74" s="70">
        <f>[4]Sheet1!E2294</f>
        <v>171516101078</v>
      </c>
      <c r="C74" s="82">
        <v>16.5</v>
      </c>
      <c r="E74" s="65">
        <v>33</v>
      </c>
    </row>
    <row r="75" spans="1:23">
      <c r="A75" s="15">
        <v>65</v>
      </c>
      <c r="B75" s="70">
        <f>[4]Sheet1!E2295</f>
        <v>171516101079</v>
      </c>
      <c r="C75" s="65">
        <v>13</v>
      </c>
      <c r="E75" s="65">
        <v>42</v>
      </c>
    </row>
    <row r="76" spans="1:23">
      <c r="A76" s="15">
        <v>66</v>
      </c>
      <c r="B76" s="70">
        <f>[4]Sheet1!E2296</f>
        <v>171516101080</v>
      </c>
      <c r="C76" s="65">
        <v>14</v>
      </c>
      <c r="E76" s="65">
        <v>39</v>
      </c>
    </row>
  </sheetData>
  <mergeCells count="7">
    <mergeCell ref="O3:W7"/>
    <mergeCell ref="A4:E4"/>
    <mergeCell ref="I21:J21"/>
    <mergeCell ref="A1:E1"/>
    <mergeCell ref="G1:M1"/>
    <mergeCell ref="A2:E2"/>
    <mergeCell ref="A3:E3"/>
  </mergeCells>
  <conditionalFormatting sqref="C75:C76">
    <cfRule type="cellIs" dxfId="54" priority="3" operator="equal">
      <formula>0</formula>
    </cfRule>
  </conditionalFormatting>
  <conditionalFormatting sqref="C11:C74">
    <cfRule type="cellIs" dxfId="53" priority="1" operator="equal">
      <formula>0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6"/>
  <sheetViews>
    <sheetView topLeftCell="D4" workbookViewId="0">
      <selection activeCell="H17" sqref="H17:V17"/>
    </sheetView>
  </sheetViews>
  <sheetFormatPr defaultRowHeight="14.5"/>
  <sheetData>
    <row r="1" spans="1:23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89" t="s">
        <v>1</v>
      </c>
      <c r="B2" s="89"/>
      <c r="C2" s="89"/>
      <c r="D2" s="89"/>
      <c r="E2" s="89"/>
      <c r="F2" s="3"/>
      <c r="G2" s="4" t="s">
        <v>2</v>
      </c>
      <c r="H2" s="5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2.5">
      <c r="A3" s="89" t="s">
        <v>208</v>
      </c>
      <c r="B3" s="89"/>
      <c r="C3" s="89"/>
      <c r="D3" s="89"/>
      <c r="E3" s="89"/>
      <c r="F3" s="3"/>
      <c r="G3" s="4" t="s">
        <v>4</v>
      </c>
      <c r="H3" s="5"/>
      <c r="I3" s="7" t="s">
        <v>5</v>
      </c>
      <c r="J3" s="2"/>
      <c r="K3" s="8" t="s">
        <v>6</v>
      </c>
      <c r="L3" s="8" t="s">
        <v>7</v>
      </c>
      <c r="M3" s="2"/>
      <c r="N3" s="8" t="s">
        <v>8</v>
      </c>
      <c r="O3" s="88" t="s">
        <v>9</v>
      </c>
      <c r="P3" s="88"/>
      <c r="Q3" s="88"/>
      <c r="R3" s="88"/>
      <c r="S3" s="88"/>
      <c r="T3" s="88"/>
      <c r="U3" s="88"/>
      <c r="V3" s="88"/>
      <c r="W3" s="88"/>
    </row>
    <row r="4" spans="1:23" ht="21">
      <c r="A4" s="89" t="s">
        <v>209</v>
      </c>
      <c r="B4" s="89"/>
      <c r="C4" s="89"/>
      <c r="D4" s="89"/>
      <c r="E4" s="89"/>
      <c r="F4" s="3"/>
      <c r="G4" s="4" t="s">
        <v>11</v>
      </c>
      <c r="H4" s="5"/>
      <c r="I4" s="6"/>
      <c r="J4" s="2"/>
      <c r="K4" s="9" t="s">
        <v>12</v>
      </c>
      <c r="L4" s="9">
        <v>3</v>
      </c>
      <c r="M4" s="2"/>
      <c r="N4" s="10">
        <v>3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21">
      <c r="A5" s="11" t="s">
        <v>13</v>
      </c>
      <c r="B5" s="11"/>
      <c r="C5" s="11"/>
      <c r="D5" s="11"/>
      <c r="E5" s="11"/>
      <c r="F5" s="3"/>
      <c r="G5" s="4" t="s">
        <v>14</v>
      </c>
      <c r="H5" s="41">
        <f>(65/66)*100</f>
        <v>98.484848484848484</v>
      </c>
      <c r="I5" s="6"/>
      <c r="J5" s="2"/>
      <c r="K5" s="13" t="s">
        <v>15</v>
      </c>
      <c r="L5" s="13">
        <v>2</v>
      </c>
      <c r="M5" s="2"/>
      <c r="N5" s="14">
        <v>2</v>
      </c>
      <c r="O5" s="88"/>
      <c r="P5" s="88"/>
      <c r="Q5" s="88"/>
      <c r="R5" s="88"/>
      <c r="S5" s="88"/>
      <c r="T5" s="88"/>
      <c r="U5" s="88"/>
      <c r="V5" s="88"/>
      <c r="W5" s="88"/>
    </row>
    <row r="6" spans="1:23" ht="21">
      <c r="A6" s="15"/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42">
        <f>(40/66)*100</f>
        <v>60.606060606060609</v>
      </c>
      <c r="I6" s="6"/>
      <c r="J6" s="2"/>
      <c r="K6" s="19" t="s">
        <v>20</v>
      </c>
      <c r="L6" s="19">
        <v>1</v>
      </c>
      <c r="M6" s="2"/>
      <c r="N6" s="20">
        <v>1</v>
      </c>
      <c r="O6" s="88"/>
      <c r="P6" s="88"/>
      <c r="Q6" s="88"/>
      <c r="R6" s="88"/>
      <c r="S6" s="88"/>
      <c r="T6" s="88"/>
      <c r="U6" s="88"/>
      <c r="V6" s="88"/>
      <c r="W6" s="88"/>
    </row>
    <row r="7" spans="1:23" ht="58">
      <c r="A7" s="15"/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79.545454545454547</v>
      </c>
      <c r="I7" s="26">
        <v>0.6</v>
      </c>
      <c r="J7" s="2"/>
      <c r="K7" s="27" t="s">
        <v>24</v>
      </c>
      <c r="L7" s="27">
        <v>0</v>
      </c>
      <c r="M7" s="2"/>
      <c r="N7" s="28"/>
      <c r="O7" s="88"/>
      <c r="P7" s="88"/>
      <c r="Q7" s="88"/>
      <c r="R7" s="88"/>
      <c r="S7" s="88"/>
      <c r="T7" s="88"/>
      <c r="U7" s="88"/>
      <c r="V7" s="88"/>
      <c r="W7" s="88"/>
    </row>
    <row r="8" spans="1:23">
      <c r="A8" s="15"/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207</v>
      </c>
      <c r="I8" s="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>
      <c r="A9" s="15"/>
      <c r="B9" s="21" t="s">
        <v>30</v>
      </c>
      <c r="C9" s="23" t="s">
        <v>140</v>
      </c>
      <c r="D9" s="23"/>
      <c r="E9" s="23" t="s">
        <v>140</v>
      </c>
      <c r="F9" s="29"/>
      <c r="G9" s="15"/>
      <c r="H9" s="30"/>
      <c r="I9" s="3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5">
      <c r="A10" s="15"/>
      <c r="B10" s="21" t="s">
        <v>32</v>
      </c>
      <c r="C10" s="23">
        <v>25</v>
      </c>
      <c r="D10" s="31">
        <f>(0.55*25)</f>
        <v>13.750000000000002</v>
      </c>
      <c r="E10" s="32">
        <v>75</v>
      </c>
      <c r="F10" s="33">
        <f>0.55*75</f>
        <v>41.25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  <c r="U10" s="36" t="s">
        <v>46</v>
      </c>
      <c r="V10" s="36" t="s">
        <v>47</v>
      </c>
      <c r="W10" s="2"/>
    </row>
    <row r="11" spans="1:23" ht="15.5">
      <c r="A11" s="15">
        <v>1</v>
      </c>
      <c r="B11" s="70">
        <f>[4]Sheet1!E2231</f>
        <v>171516100002</v>
      </c>
      <c r="C11" s="65">
        <v>19</v>
      </c>
      <c r="D11" s="38">
        <f>COUNTIF(C11:C82,"&gt;="&amp;D10)</f>
        <v>65</v>
      </c>
      <c r="E11" s="65">
        <v>46</v>
      </c>
      <c r="F11" s="39">
        <f>COUNTIF(E11:E82,"&gt;="&amp;F10)</f>
        <v>40</v>
      </c>
      <c r="G11" s="40" t="s">
        <v>48</v>
      </c>
      <c r="H11" s="4">
        <v>2</v>
      </c>
      <c r="I11" s="4">
        <v>3</v>
      </c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V11" s="6">
        <v>1</v>
      </c>
      <c r="W11" s="2"/>
    </row>
    <row r="12" spans="1:23" ht="15.5">
      <c r="A12" s="15">
        <v>2</v>
      </c>
      <c r="B12" s="70">
        <f>[4]Sheet1!E2232</f>
        <v>171516100003</v>
      </c>
      <c r="C12" s="65">
        <v>22</v>
      </c>
      <c r="D12" s="41">
        <f>(65/66)*100</f>
        <v>98.484848484848484</v>
      </c>
      <c r="E12" s="65">
        <v>48</v>
      </c>
      <c r="F12" s="42">
        <f>(40/66)*100</f>
        <v>60.606060606060609</v>
      </c>
      <c r="G12" s="40" t="s">
        <v>49</v>
      </c>
      <c r="H12" s="43">
        <v>3</v>
      </c>
      <c r="I12" s="43">
        <v>1</v>
      </c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V12" s="6">
        <v>2</v>
      </c>
      <c r="W12" s="2"/>
    </row>
    <row r="13" spans="1:23" ht="15.5">
      <c r="A13" s="15">
        <v>3</v>
      </c>
      <c r="B13" s="70">
        <f>[4]Sheet1!E2233</f>
        <v>171516100005</v>
      </c>
      <c r="C13" s="65">
        <v>22</v>
      </c>
      <c r="D13" s="38"/>
      <c r="E13" s="65">
        <v>53</v>
      </c>
      <c r="F13" s="44"/>
      <c r="G13" s="40" t="s">
        <v>50</v>
      </c>
      <c r="H13" s="43">
        <v>1</v>
      </c>
      <c r="I13" s="43">
        <v>2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V13" s="6">
        <v>1</v>
      </c>
      <c r="W13" s="2"/>
    </row>
    <row r="14" spans="1:23" ht="15.5">
      <c r="A14" s="15">
        <v>4</v>
      </c>
      <c r="B14" s="70">
        <f>[4]Sheet1!E2234</f>
        <v>171516100006</v>
      </c>
      <c r="C14" s="65">
        <v>20</v>
      </c>
      <c r="D14" s="38"/>
      <c r="E14" s="65">
        <v>44</v>
      </c>
      <c r="F14" s="44"/>
      <c r="G14" s="40" t="s">
        <v>51</v>
      </c>
      <c r="H14" s="43">
        <v>3</v>
      </c>
      <c r="I14" s="43">
        <v>2</v>
      </c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V14" s="6">
        <v>1</v>
      </c>
      <c r="W14" s="2"/>
    </row>
    <row r="15" spans="1:23" ht="15.5">
      <c r="A15" s="15">
        <v>5</v>
      </c>
      <c r="B15" s="70">
        <f>[4]Sheet1!E2235</f>
        <v>171516100007</v>
      </c>
      <c r="C15" s="65">
        <v>22</v>
      </c>
      <c r="D15" s="38"/>
      <c r="E15" s="65">
        <v>41</v>
      </c>
      <c r="F15" s="44"/>
      <c r="G15" s="40" t="s">
        <v>52</v>
      </c>
      <c r="H15" s="43">
        <v>2</v>
      </c>
      <c r="I15" s="43">
        <v>2</v>
      </c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V15" s="6">
        <v>2</v>
      </c>
      <c r="W15" s="2"/>
    </row>
    <row r="16" spans="1:23" ht="15.5">
      <c r="A16" s="15">
        <v>6</v>
      </c>
      <c r="B16" s="70">
        <f>[4]Sheet1!E2236</f>
        <v>171516100008</v>
      </c>
      <c r="C16" s="65">
        <v>22</v>
      </c>
      <c r="D16" s="38"/>
      <c r="E16" s="65">
        <v>43</v>
      </c>
      <c r="F16" s="44"/>
      <c r="G16" s="45" t="s">
        <v>53</v>
      </c>
      <c r="H16" s="79">
        <f>AVERAGE(H11:H15)</f>
        <v>2.2000000000000002</v>
      </c>
      <c r="I16" s="79">
        <f t="shared" ref="I16" si="0">AVERAGE(I11:I15)</f>
        <v>2</v>
      </c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V16" s="79">
        <f>AVERAGE(V11:V15)</f>
        <v>1.4</v>
      </c>
      <c r="W16" s="2"/>
    </row>
    <row r="17" spans="1:23" ht="15.5">
      <c r="A17" s="15">
        <v>7</v>
      </c>
      <c r="B17" s="70">
        <f>[4]Sheet1!E2237</f>
        <v>171516100009</v>
      </c>
      <c r="C17" s="65">
        <v>20</v>
      </c>
      <c r="D17" s="38"/>
      <c r="E17" s="65">
        <v>35</v>
      </c>
      <c r="F17" s="38"/>
      <c r="G17" s="47" t="s">
        <v>54</v>
      </c>
      <c r="H17" s="48">
        <f>(79.55*H16)/100</f>
        <v>1.7501000000000002</v>
      </c>
      <c r="I17" s="48">
        <f t="shared" ref="I17" si="1">(79.55*I16)/100</f>
        <v>1.591</v>
      </c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V17" s="48">
        <f>(79.55*V16)/100</f>
        <v>1.1136999999999999</v>
      </c>
      <c r="W17" s="2"/>
    </row>
    <row r="18" spans="1:23">
      <c r="A18" s="15">
        <v>8</v>
      </c>
      <c r="B18" s="70">
        <f>[4]Sheet1!E2238</f>
        <v>171516100010</v>
      </c>
      <c r="C18" s="65">
        <v>17</v>
      </c>
      <c r="D18" s="38"/>
      <c r="E18" s="65">
        <v>9</v>
      </c>
      <c r="F18" s="49"/>
      <c r="G18" s="15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>
      <c r="A19" s="15">
        <v>9</v>
      </c>
      <c r="B19" s="70">
        <f>[4]Sheet1!E2239</f>
        <v>171516100011</v>
      </c>
      <c r="C19" s="65">
        <v>17</v>
      </c>
      <c r="D19" s="38"/>
      <c r="E19" s="65">
        <v>37</v>
      </c>
      <c r="F19" s="49"/>
      <c r="G19" s="15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>
      <c r="A20" s="15">
        <v>10</v>
      </c>
      <c r="B20" s="70">
        <f>[4]Sheet1!E2240</f>
        <v>171516100012</v>
      </c>
      <c r="C20" s="65">
        <v>23</v>
      </c>
      <c r="D20" s="38"/>
      <c r="E20" s="65">
        <v>48</v>
      </c>
      <c r="F20" s="49"/>
      <c r="G20" s="15"/>
      <c r="H20" s="2"/>
      <c r="I20" s="2"/>
      <c r="J20" s="30"/>
      <c r="K20" s="3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>
      <c r="A21" s="15">
        <v>11</v>
      </c>
      <c r="B21" s="70">
        <f>[4]Sheet1!E2241</f>
        <v>171516100013</v>
      </c>
      <c r="C21" s="65">
        <v>23</v>
      </c>
      <c r="D21" s="38"/>
      <c r="E21" s="65">
        <v>40</v>
      </c>
      <c r="F21" s="49"/>
      <c r="G21" s="15"/>
      <c r="H21" s="51"/>
      <c r="I21" s="90"/>
      <c r="J21" s="90"/>
      <c r="K21" s="2"/>
      <c r="L21" s="2"/>
      <c r="M21" s="30"/>
      <c r="N21" s="30"/>
      <c r="O21" s="30"/>
      <c r="P21" s="30"/>
      <c r="Q21" s="30"/>
      <c r="R21" s="2"/>
      <c r="S21" s="2"/>
      <c r="T21" s="2"/>
      <c r="U21" s="2"/>
      <c r="V21" s="2"/>
      <c r="W21" s="2"/>
    </row>
    <row r="22" spans="1:23">
      <c r="A22" s="15">
        <v>12</v>
      </c>
      <c r="B22" s="70">
        <f>[4]Sheet1!E2242</f>
        <v>171516100014</v>
      </c>
      <c r="C22" s="65">
        <v>19</v>
      </c>
      <c r="D22" s="38"/>
      <c r="E22" s="65">
        <v>39</v>
      </c>
      <c r="F22" s="49"/>
      <c r="G22" s="15"/>
      <c r="H22" s="52"/>
      <c r="I22" s="53"/>
      <c r="J22" s="53"/>
      <c r="K22" s="2"/>
      <c r="L22" s="2"/>
      <c r="M22" s="30"/>
      <c r="N22" s="30"/>
      <c r="O22" s="30"/>
      <c r="P22" s="30"/>
      <c r="Q22" s="30"/>
      <c r="R22" s="2"/>
      <c r="S22" s="2"/>
      <c r="T22" s="2"/>
      <c r="U22" s="2"/>
      <c r="V22" s="2"/>
      <c r="W22" s="2"/>
    </row>
    <row r="23" spans="1:23">
      <c r="A23" s="15">
        <v>13</v>
      </c>
      <c r="B23" s="70">
        <f>[4]Sheet1!E2243</f>
        <v>171516100017</v>
      </c>
      <c r="C23" s="65">
        <v>22</v>
      </c>
      <c r="D23" s="38"/>
      <c r="E23" s="65">
        <v>49</v>
      </c>
      <c r="F23" s="49"/>
      <c r="G23" s="15"/>
      <c r="H23" s="15"/>
      <c r="I23" s="2"/>
      <c r="J23" s="2"/>
      <c r="K23" s="2"/>
      <c r="L23" s="2"/>
      <c r="M23" s="2"/>
      <c r="N23" s="30"/>
      <c r="O23" s="30"/>
      <c r="P23" s="30"/>
      <c r="Q23" s="30"/>
      <c r="R23" s="30"/>
      <c r="S23" s="2"/>
      <c r="T23" s="2"/>
      <c r="U23" s="2"/>
      <c r="V23" s="2"/>
      <c r="W23" s="2"/>
    </row>
    <row r="24" spans="1:23">
      <c r="A24" s="15">
        <v>14</v>
      </c>
      <c r="B24" s="70">
        <f>[4]Sheet1!E2244</f>
        <v>171516100018</v>
      </c>
      <c r="C24" s="65">
        <v>22</v>
      </c>
      <c r="D24" s="38"/>
      <c r="E24" s="65">
        <v>47</v>
      </c>
      <c r="F24" s="49"/>
      <c r="G24" s="15"/>
      <c r="H24" s="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2"/>
    </row>
    <row r="25" spans="1:23" ht="15.5">
      <c r="A25" s="15">
        <v>15</v>
      </c>
      <c r="B25" s="70">
        <f>[4]Sheet1!E2245</f>
        <v>171516100019</v>
      </c>
      <c r="C25" s="65">
        <v>22</v>
      </c>
      <c r="D25" s="54"/>
      <c r="E25" s="65">
        <v>36</v>
      </c>
      <c r="F25" s="55"/>
      <c r="G25" s="56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2"/>
    </row>
    <row r="26" spans="1:23" ht="15.5">
      <c r="A26" s="15">
        <v>16</v>
      </c>
      <c r="B26" s="70">
        <f>[4]Sheet1!E2246</f>
        <v>171516100021</v>
      </c>
      <c r="C26" s="65">
        <v>24</v>
      </c>
      <c r="D26" s="38"/>
      <c r="E26" s="65">
        <v>57</v>
      </c>
      <c r="F26" s="49"/>
      <c r="G26" s="56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2"/>
    </row>
    <row r="27" spans="1:23" ht="15.5">
      <c r="A27" s="15">
        <v>17</v>
      </c>
      <c r="B27" s="70">
        <f>[4]Sheet1!E2247</f>
        <v>171516100022</v>
      </c>
      <c r="C27" s="65">
        <v>20</v>
      </c>
      <c r="D27" s="38"/>
      <c r="E27" s="65">
        <v>40</v>
      </c>
      <c r="F27" s="49"/>
      <c r="G27" s="56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2"/>
    </row>
    <row r="28" spans="1:23" ht="15.5">
      <c r="A28" s="15">
        <v>18</v>
      </c>
      <c r="B28" s="70">
        <f>[4]Sheet1!E2248</f>
        <v>171516100023</v>
      </c>
      <c r="C28" s="65">
        <v>23</v>
      </c>
      <c r="D28" s="38"/>
      <c r="E28" s="65">
        <v>48</v>
      </c>
      <c r="F28" s="49"/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2"/>
    </row>
    <row r="29" spans="1:23" ht="15.5">
      <c r="A29" s="15">
        <v>19</v>
      </c>
      <c r="B29" s="70">
        <f>[4]Sheet1!E2249</f>
        <v>171516100024</v>
      </c>
      <c r="C29" s="65">
        <v>24</v>
      </c>
      <c r="D29" s="38"/>
      <c r="E29" s="65">
        <v>66</v>
      </c>
      <c r="F29" s="49"/>
      <c r="G29" s="56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2"/>
    </row>
    <row r="30" spans="1:23" ht="15.5">
      <c r="A30" s="15">
        <v>20</v>
      </c>
      <c r="B30" s="70">
        <f>[4]Sheet1!E2250</f>
        <v>171516100026</v>
      </c>
      <c r="C30" s="65">
        <v>21</v>
      </c>
      <c r="D30" s="38"/>
      <c r="E30" s="65">
        <v>46</v>
      </c>
      <c r="F30" s="49"/>
      <c r="G30" s="56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2"/>
    </row>
    <row r="31" spans="1:23" ht="15.5">
      <c r="A31" s="15">
        <v>21</v>
      </c>
      <c r="B31" s="70">
        <f>[4]Sheet1!E2251</f>
        <v>171516100030</v>
      </c>
      <c r="C31" s="65">
        <v>16</v>
      </c>
      <c r="D31" s="38"/>
      <c r="E31" s="65">
        <v>41</v>
      </c>
      <c r="F31" s="49"/>
      <c r="G31" s="56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2"/>
    </row>
    <row r="32" spans="1:23" ht="15.5">
      <c r="A32" s="15">
        <v>22</v>
      </c>
      <c r="B32" s="70">
        <f>[4]Sheet1!E2252</f>
        <v>171516100031</v>
      </c>
      <c r="C32" s="65">
        <v>22</v>
      </c>
      <c r="D32" s="38"/>
      <c r="E32" s="65">
        <v>56</v>
      </c>
      <c r="F32" s="49"/>
      <c r="G32" s="56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2"/>
    </row>
    <row r="33" spans="1:23" ht="15.5">
      <c r="A33" s="15">
        <v>23</v>
      </c>
      <c r="B33" s="70">
        <f>[4]Sheet1!E2253</f>
        <v>171516100032</v>
      </c>
      <c r="C33" s="65">
        <v>23</v>
      </c>
      <c r="D33" s="38"/>
      <c r="E33" s="65">
        <v>53</v>
      </c>
      <c r="F33" s="49"/>
      <c r="G33" s="5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2"/>
    </row>
    <row r="34" spans="1:23" ht="15.5">
      <c r="A34" s="15">
        <v>24</v>
      </c>
      <c r="B34" s="70">
        <f>[4]Sheet1!E2254</f>
        <v>171516100033</v>
      </c>
      <c r="C34" s="65">
        <v>24</v>
      </c>
      <c r="D34" s="38"/>
      <c r="E34" s="65">
        <v>55</v>
      </c>
      <c r="F34" s="49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>
      <c r="A35" s="15">
        <v>25</v>
      </c>
      <c r="B35" s="70">
        <f>[4]Sheet1!E2255</f>
        <v>171516100034</v>
      </c>
      <c r="C35" s="65">
        <v>16</v>
      </c>
      <c r="D35" s="38"/>
      <c r="E35" s="65">
        <v>35</v>
      </c>
      <c r="F35" s="49"/>
      <c r="G35" s="50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2"/>
    </row>
    <row r="36" spans="1:23">
      <c r="A36" s="15">
        <v>26</v>
      </c>
      <c r="B36" s="70">
        <f>[4]Sheet1!E2256</f>
        <v>171516100035</v>
      </c>
      <c r="C36" s="65">
        <v>19</v>
      </c>
      <c r="D36" s="38"/>
      <c r="E36" s="65">
        <v>38</v>
      </c>
      <c r="F36" s="49"/>
      <c r="G36" s="15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>
      <c r="A37" s="15">
        <v>27</v>
      </c>
      <c r="B37" s="70">
        <f>[4]Sheet1!E2257</f>
        <v>171516100037</v>
      </c>
      <c r="C37" s="65">
        <v>22</v>
      </c>
      <c r="D37" s="38"/>
      <c r="E37" s="65">
        <v>59</v>
      </c>
      <c r="F37" s="49"/>
      <c r="G37" s="15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5">
      <c r="A38" s="15">
        <v>28</v>
      </c>
      <c r="B38" s="70">
        <f>[4]Sheet1!E2258</f>
        <v>171516100038</v>
      </c>
      <c r="C38" s="65">
        <v>19</v>
      </c>
      <c r="D38" s="38"/>
      <c r="E38" s="65">
        <v>46</v>
      </c>
      <c r="F38" s="49"/>
      <c r="G38" s="5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2"/>
    </row>
    <row r="39" spans="1:23" ht="15.5">
      <c r="A39" s="15">
        <v>29</v>
      </c>
      <c r="B39" s="70">
        <f>[4]Sheet1!E2259</f>
        <v>171516100039</v>
      </c>
      <c r="C39" s="65">
        <v>23</v>
      </c>
      <c r="D39" s="38"/>
      <c r="E39" s="65">
        <v>57</v>
      </c>
      <c r="F39" s="49"/>
      <c r="G39" s="56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2"/>
    </row>
    <row r="40" spans="1:23" ht="15.5">
      <c r="A40" s="15">
        <v>30</v>
      </c>
      <c r="B40" s="70">
        <f>[4]Sheet1!E2260</f>
        <v>171516100040</v>
      </c>
      <c r="C40" s="65">
        <v>24</v>
      </c>
      <c r="D40" s="38"/>
      <c r="E40" s="65">
        <v>50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2"/>
    </row>
    <row r="41" spans="1:23" ht="15.5">
      <c r="A41" s="15">
        <v>31</v>
      </c>
      <c r="B41" s="70">
        <f>[4]Sheet1!E2261</f>
        <v>171516100041</v>
      </c>
      <c r="C41" s="65">
        <v>15</v>
      </c>
      <c r="D41" s="38"/>
      <c r="E41" s="65">
        <v>35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2"/>
    </row>
    <row r="42" spans="1:23" ht="15.5">
      <c r="A42" s="15">
        <v>32</v>
      </c>
      <c r="B42" s="70">
        <f>[4]Sheet1!E2262</f>
        <v>171516100042</v>
      </c>
      <c r="C42" s="65">
        <v>16</v>
      </c>
      <c r="D42" s="38"/>
      <c r="E42" s="65">
        <v>43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2"/>
    </row>
    <row r="43" spans="1:23" ht="15.5">
      <c r="A43" s="15">
        <v>33</v>
      </c>
      <c r="B43" s="70">
        <f>[4]Sheet1!E2263</f>
        <v>171516100043</v>
      </c>
      <c r="C43" s="65">
        <v>21</v>
      </c>
      <c r="D43" s="38"/>
      <c r="E43" s="65">
        <v>39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2"/>
    </row>
    <row r="44" spans="1:23" ht="15.5">
      <c r="A44" s="15">
        <v>34</v>
      </c>
      <c r="B44" s="70">
        <f>[4]Sheet1!E2264</f>
        <v>171516100044</v>
      </c>
      <c r="C44" s="65">
        <v>19</v>
      </c>
      <c r="D44" s="38"/>
      <c r="E44" s="65">
        <v>39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2"/>
    </row>
    <row r="45" spans="1:23" ht="15.5">
      <c r="A45" s="15">
        <v>35</v>
      </c>
      <c r="B45" s="70">
        <f>[4]Sheet1!E2265</f>
        <v>171516100045</v>
      </c>
      <c r="C45" s="65">
        <v>22</v>
      </c>
      <c r="D45" s="38"/>
      <c r="E45" s="65">
        <v>52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2"/>
    </row>
    <row r="46" spans="1:23" ht="15.5">
      <c r="A46" s="15">
        <v>36</v>
      </c>
      <c r="B46" s="70">
        <f>[4]Sheet1!E2266</f>
        <v>171516100048</v>
      </c>
      <c r="C46" s="65">
        <v>19</v>
      </c>
      <c r="D46" s="38"/>
      <c r="E46" s="65">
        <v>44</v>
      </c>
      <c r="F46" s="49"/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2"/>
    </row>
    <row r="47" spans="1:23" ht="15.5">
      <c r="A47" s="15">
        <v>37</v>
      </c>
      <c r="B47" s="70">
        <f>[4]Sheet1!E2267</f>
        <v>171516100049</v>
      </c>
      <c r="C47" s="65">
        <v>24</v>
      </c>
      <c r="D47" s="38"/>
      <c r="E47" s="65">
        <v>49</v>
      </c>
      <c r="F47" s="49"/>
      <c r="G47" s="5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2"/>
    </row>
    <row r="48" spans="1:23" ht="15.5">
      <c r="A48" s="15">
        <v>38</v>
      </c>
      <c r="B48" s="70">
        <f>[4]Sheet1!E2268</f>
        <v>171516100050</v>
      </c>
      <c r="C48" s="65">
        <v>19</v>
      </c>
      <c r="D48" s="38"/>
      <c r="E48" s="65">
        <v>48</v>
      </c>
      <c r="F48" s="49"/>
      <c r="G48" s="5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2"/>
    </row>
    <row r="49" spans="1:23">
      <c r="A49" s="15">
        <v>39</v>
      </c>
      <c r="B49" s="70">
        <f>[4]Sheet1!E2269</f>
        <v>171516100051</v>
      </c>
      <c r="C49" s="65">
        <v>16</v>
      </c>
      <c r="D49" s="38"/>
      <c r="E49" s="65">
        <v>6</v>
      </c>
      <c r="F49" s="49"/>
      <c r="G49" s="50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2"/>
    </row>
    <row r="50" spans="1:23">
      <c r="A50" s="15">
        <v>40</v>
      </c>
      <c r="B50" s="70">
        <f>[4]Sheet1!E2270</f>
        <v>171516100052</v>
      </c>
      <c r="C50" s="65">
        <v>19</v>
      </c>
      <c r="D50" s="38"/>
      <c r="E50" s="65">
        <v>32</v>
      </c>
      <c r="F50" s="49"/>
      <c r="G50" s="15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>
      <c r="A51" s="15">
        <v>41</v>
      </c>
      <c r="B51" s="70">
        <f>[4]Sheet1!E2271</f>
        <v>171516100053</v>
      </c>
      <c r="C51" s="65">
        <v>21</v>
      </c>
      <c r="D51" s="38"/>
      <c r="E51" s="65">
        <v>37</v>
      </c>
      <c r="F51" s="49"/>
      <c r="G51" s="15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5">
      <c r="A52" s="15">
        <v>42</v>
      </c>
      <c r="B52" s="70">
        <f>[4]Sheet1!E2272</f>
        <v>171516100054</v>
      </c>
      <c r="C52" s="65">
        <v>21</v>
      </c>
      <c r="D52" s="54"/>
      <c r="E52" s="65">
        <v>51</v>
      </c>
      <c r="F52" s="55"/>
      <c r="G52" s="5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2"/>
    </row>
    <row r="53" spans="1:23" ht="15.5">
      <c r="A53" s="15">
        <v>43</v>
      </c>
      <c r="B53" s="70">
        <f>[4]Sheet1!E2273</f>
        <v>171516100055</v>
      </c>
      <c r="C53" s="65">
        <v>21</v>
      </c>
      <c r="D53" s="54"/>
      <c r="E53" s="65">
        <v>31</v>
      </c>
      <c r="F53" s="55"/>
      <c r="G53" s="5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2"/>
    </row>
    <row r="54" spans="1:23" ht="15.5">
      <c r="A54" s="15">
        <v>44</v>
      </c>
      <c r="B54" s="70">
        <f>[4]Sheet1!E2274</f>
        <v>171516100056</v>
      </c>
      <c r="C54" s="65">
        <v>18</v>
      </c>
      <c r="D54" s="38"/>
      <c r="E54" s="65">
        <v>34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2"/>
    </row>
    <row r="55" spans="1:23" ht="15.5">
      <c r="A55" s="15">
        <v>45</v>
      </c>
      <c r="B55" s="70">
        <f>[4]Sheet1!E2275</f>
        <v>171516100057</v>
      </c>
      <c r="C55" s="65">
        <v>21</v>
      </c>
      <c r="D55" s="38"/>
      <c r="E55" s="65">
        <v>49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2"/>
    </row>
    <row r="56" spans="1:23" ht="15.5">
      <c r="A56" s="15">
        <v>46</v>
      </c>
      <c r="B56" s="70">
        <f>[4]Sheet1!E2276</f>
        <v>171516100058</v>
      </c>
      <c r="C56" s="65">
        <v>21</v>
      </c>
      <c r="D56" s="38"/>
      <c r="E56" s="65">
        <v>55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2"/>
    </row>
    <row r="57" spans="1:23" ht="15.5">
      <c r="A57" s="15">
        <v>47</v>
      </c>
      <c r="B57" s="70">
        <f>[4]Sheet1!E2277</f>
        <v>171516100059</v>
      </c>
      <c r="C57" s="65">
        <v>20</v>
      </c>
      <c r="D57" s="38"/>
      <c r="E57" s="65">
        <v>51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2"/>
    </row>
    <row r="58" spans="1:23" ht="15.5">
      <c r="A58" s="15">
        <v>48</v>
      </c>
      <c r="B58" s="70">
        <f>[4]Sheet1!E2278</f>
        <v>171516100060</v>
      </c>
      <c r="C58" s="65">
        <v>25</v>
      </c>
      <c r="D58" s="38"/>
      <c r="E58" s="65">
        <v>62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2"/>
    </row>
    <row r="59" spans="1:23" ht="15.5">
      <c r="A59" s="15">
        <v>49</v>
      </c>
      <c r="B59" s="70">
        <f>[4]Sheet1!E2279</f>
        <v>171516100061</v>
      </c>
      <c r="C59" s="65">
        <v>17</v>
      </c>
      <c r="D59" s="38"/>
      <c r="E59" s="65">
        <v>36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2"/>
    </row>
    <row r="60" spans="1:23" ht="15.5">
      <c r="A60" s="15">
        <v>50</v>
      </c>
      <c r="B60" s="70">
        <f>[4]Sheet1!E2280</f>
        <v>171516100062</v>
      </c>
      <c r="C60" s="65">
        <v>21</v>
      </c>
      <c r="D60" s="38"/>
      <c r="E60" s="65">
        <v>54</v>
      </c>
      <c r="F60" s="49"/>
      <c r="G60" s="5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2"/>
    </row>
    <row r="61" spans="1:23" ht="15.5">
      <c r="A61" s="15">
        <v>51</v>
      </c>
      <c r="B61" s="70">
        <f>[4]Sheet1!E2281</f>
        <v>171516100064</v>
      </c>
      <c r="C61" s="65">
        <v>24</v>
      </c>
      <c r="D61" s="38"/>
      <c r="E61" s="65">
        <v>69</v>
      </c>
      <c r="F61" s="49"/>
      <c r="G61" s="56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2"/>
    </row>
    <row r="62" spans="1:23" ht="15.5">
      <c r="A62" s="15">
        <v>52</v>
      </c>
      <c r="B62" s="70">
        <f>[4]Sheet1!E2282</f>
        <v>171516100066</v>
      </c>
      <c r="C62" s="65">
        <v>19</v>
      </c>
      <c r="D62" s="38"/>
      <c r="E62" s="65">
        <v>38</v>
      </c>
      <c r="F62" s="49"/>
      <c r="G62" s="5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2"/>
    </row>
    <row r="63" spans="1:23">
      <c r="A63" s="15">
        <v>53</v>
      </c>
      <c r="B63" s="70">
        <f>[4]Sheet1!E2283</f>
        <v>171516100067</v>
      </c>
      <c r="C63" s="65">
        <v>24</v>
      </c>
      <c r="D63" s="38"/>
      <c r="E63" s="65">
        <v>47</v>
      </c>
      <c r="F63" s="49"/>
      <c r="G63" s="15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>
      <c r="A64" s="15">
        <v>54</v>
      </c>
      <c r="B64" s="70">
        <f>[4]Sheet1!E2284</f>
        <v>171516100068</v>
      </c>
      <c r="C64" s="65">
        <v>23</v>
      </c>
      <c r="D64" s="38"/>
      <c r="E64" s="65">
        <v>54</v>
      </c>
      <c r="F64" s="49"/>
      <c r="G64" s="1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>
      <c r="A65" s="15">
        <v>55</v>
      </c>
      <c r="B65" s="70">
        <f>[4]Sheet1!E2285</f>
        <v>171516100069</v>
      </c>
      <c r="C65" s="65">
        <v>19</v>
      </c>
      <c r="D65" s="38"/>
      <c r="E65" s="65">
        <v>50</v>
      </c>
      <c r="F65" s="49"/>
      <c r="G65" s="1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>
      <c r="A66" s="15">
        <v>56</v>
      </c>
      <c r="B66" s="70">
        <f>[4]Sheet1!E2286</f>
        <v>171516100070</v>
      </c>
      <c r="C66" s="65">
        <v>18</v>
      </c>
      <c r="D66" s="38"/>
      <c r="E66" s="65">
        <v>40</v>
      </c>
      <c r="F66" s="49"/>
      <c r="G66" s="1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>
      <c r="A67" s="15">
        <v>57</v>
      </c>
      <c r="B67" s="70">
        <f>[4]Sheet1!E2287</f>
        <v>171516100071</v>
      </c>
      <c r="C67" s="65">
        <v>24</v>
      </c>
      <c r="D67" s="38"/>
      <c r="E67" s="65">
        <v>61</v>
      </c>
      <c r="F67" s="49"/>
      <c r="G67" s="1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>
      <c r="A68" s="15">
        <v>58</v>
      </c>
      <c r="B68" s="70">
        <f>[4]Sheet1!E2288</f>
        <v>171516100072</v>
      </c>
      <c r="C68" s="65">
        <v>24</v>
      </c>
      <c r="D68" s="38"/>
      <c r="E68" s="65">
        <v>53</v>
      </c>
      <c r="F68" s="49"/>
      <c r="G68" s="15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>
      <c r="A69" s="15">
        <v>59</v>
      </c>
      <c r="B69" s="70">
        <f>[4]Sheet1!E2289</f>
        <v>171516100073</v>
      </c>
      <c r="C69" s="65">
        <v>22</v>
      </c>
      <c r="D69" s="38"/>
      <c r="E69" s="65">
        <v>45</v>
      </c>
      <c r="F69" s="49"/>
      <c r="G69" s="15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>
      <c r="A70" s="15">
        <v>60</v>
      </c>
      <c r="B70" s="70">
        <f>[4]Sheet1!E2290</f>
        <v>171516100074</v>
      </c>
      <c r="C70" s="65">
        <v>22</v>
      </c>
      <c r="D70" s="38"/>
      <c r="E70" s="65">
        <v>39</v>
      </c>
      <c r="F70" s="49"/>
      <c r="G70" s="15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>
      <c r="A71" s="15">
        <v>61</v>
      </c>
      <c r="B71" s="70">
        <f>[4]Sheet1!E2291</f>
        <v>171516101075</v>
      </c>
      <c r="C71" s="65">
        <v>23</v>
      </c>
      <c r="E71" s="65">
        <v>52</v>
      </c>
    </row>
    <row r="72" spans="1:23">
      <c r="A72" s="15">
        <v>62</v>
      </c>
      <c r="B72" s="70">
        <f>[4]Sheet1!E2292</f>
        <v>171516101076</v>
      </c>
      <c r="C72" s="65">
        <v>19</v>
      </c>
      <c r="E72" s="65">
        <v>21</v>
      </c>
    </row>
    <row r="73" spans="1:23">
      <c r="A73" s="15">
        <v>63</v>
      </c>
      <c r="B73" s="70">
        <f>[4]Sheet1!E2293</f>
        <v>171516101077</v>
      </c>
      <c r="C73" s="65">
        <v>19</v>
      </c>
      <c r="E73" s="65">
        <v>47</v>
      </c>
    </row>
    <row r="74" spans="1:23">
      <c r="A74" s="15">
        <v>64</v>
      </c>
      <c r="B74" s="70">
        <f>[4]Sheet1!E2294</f>
        <v>171516101078</v>
      </c>
      <c r="C74" s="65">
        <v>18</v>
      </c>
      <c r="E74" s="65">
        <v>35</v>
      </c>
    </row>
    <row r="75" spans="1:23">
      <c r="A75" s="15">
        <v>65</v>
      </c>
      <c r="B75" s="70">
        <f>[4]Sheet1!E2295</f>
        <v>171516101079</v>
      </c>
      <c r="C75" s="65">
        <v>13</v>
      </c>
      <c r="E75" s="65">
        <v>42</v>
      </c>
    </row>
    <row r="76" spans="1:23">
      <c r="A76" s="15">
        <v>66</v>
      </c>
      <c r="B76" s="70">
        <f>[4]Sheet1!E2296</f>
        <v>171516101080</v>
      </c>
      <c r="C76" s="65">
        <v>14</v>
      </c>
      <c r="E76" s="65">
        <v>39</v>
      </c>
    </row>
  </sheetData>
  <mergeCells count="7">
    <mergeCell ref="O3:W7"/>
    <mergeCell ref="A4:E4"/>
    <mergeCell ref="I21:J21"/>
    <mergeCell ref="A1:E1"/>
    <mergeCell ref="G1:M1"/>
    <mergeCell ref="A2:E2"/>
    <mergeCell ref="A3:E3"/>
  </mergeCells>
  <conditionalFormatting sqref="C75:C76">
    <cfRule type="cellIs" dxfId="52" priority="3" operator="equal">
      <formula>0</formula>
    </cfRule>
  </conditionalFormatting>
  <conditionalFormatting sqref="C11:C74">
    <cfRule type="cellIs" dxfId="51" priority="1" operator="equal">
      <formula>0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6"/>
  <sheetViews>
    <sheetView topLeftCell="D4" workbookViewId="0">
      <selection activeCell="H17" sqref="H17:V17"/>
    </sheetView>
  </sheetViews>
  <sheetFormatPr defaultRowHeight="14.5"/>
  <sheetData>
    <row r="1" spans="1:23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89" t="s">
        <v>1</v>
      </c>
      <c r="B2" s="89"/>
      <c r="C2" s="89"/>
      <c r="D2" s="89"/>
      <c r="E2" s="89"/>
      <c r="F2" s="3"/>
      <c r="G2" s="4" t="s">
        <v>2</v>
      </c>
      <c r="H2" s="5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2.5">
      <c r="A3" s="89" t="s">
        <v>210</v>
      </c>
      <c r="B3" s="89"/>
      <c r="C3" s="89"/>
      <c r="D3" s="89"/>
      <c r="E3" s="89"/>
      <c r="F3" s="3"/>
      <c r="G3" s="4" t="s">
        <v>4</v>
      </c>
      <c r="H3" s="5"/>
      <c r="I3" s="7" t="s">
        <v>5</v>
      </c>
      <c r="J3" s="2"/>
      <c r="K3" s="8" t="s">
        <v>6</v>
      </c>
      <c r="L3" s="8" t="s">
        <v>7</v>
      </c>
      <c r="M3" s="2"/>
      <c r="N3" s="8" t="s">
        <v>8</v>
      </c>
      <c r="O3" s="88" t="s">
        <v>9</v>
      </c>
      <c r="P3" s="88"/>
      <c r="Q3" s="88"/>
      <c r="R3" s="88"/>
      <c r="S3" s="88"/>
      <c r="T3" s="88"/>
      <c r="U3" s="88"/>
      <c r="V3" s="88"/>
      <c r="W3" s="88"/>
    </row>
    <row r="4" spans="1:23" ht="21">
      <c r="A4" s="89" t="s">
        <v>211</v>
      </c>
      <c r="B4" s="89"/>
      <c r="C4" s="89"/>
      <c r="D4" s="89"/>
      <c r="E4" s="89"/>
      <c r="F4" s="3"/>
      <c r="G4" s="4" t="s">
        <v>11</v>
      </c>
      <c r="H4" s="5"/>
      <c r="I4" s="6"/>
      <c r="J4" s="2"/>
      <c r="K4" s="9" t="s">
        <v>12</v>
      </c>
      <c r="L4" s="9">
        <v>3</v>
      </c>
      <c r="M4" s="2"/>
      <c r="N4" s="10">
        <v>3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21">
      <c r="A5" s="11" t="s">
        <v>13</v>
      </c>
      <c r="B5" s="11"/>
      <c r="C5" s="11"/>
      <c r="D5" s="11"/>
      <c r="E5" s="11"/>
      <c r="F5" s="3"/>
      <c r="G5" s="4" t="s">
        <v>14</v>
      </c>
      <c r="H5" s="41">
        <f>(63/66)*100</f>
        <v>95.454545454545453</v>
      </c>
      <c r="I5" s="6"/>
      <c r="J5" s="2"/>
      <c r="K5" s="13" t="s">
        <v>15</v>
      </c>
      <c r="L5" s="13">
        <v>2</v>
      </c>
      <c r="M5" s="2"/>
      <c r="N5" s="14">
        <v>2</v>
      </c>
      <c r="O5" s="88"/>
      <c r="P5" s="88"/>
      <c r="Q5" s="88"/>
      <c r="R5" s="88"/>
      <c r="S5" s="88"/>
      <c r="T5" s="88"/>
      <c r="U5" s="88"/>
      <c r="V5" s="88"/>
      <c r="W5" s="88"/>
    </row>
    <row r="6" spans="1:23" ht="21">
      <c r="A6" s="15"/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42">
        <f>(30/66)*100</f>
        <v>45.454545454545453</v>
      </c>
      <c r="I6" s="6"/>
      <c r="J6" s="2"/>
      <c r="K6" s="19" t="s">
        <v>20</v>
      </c>
      <c r="L6" s="19">
        <v>1</v>
      </c>
      <c r="M6" s="2"/>
      <c r="N6" s="20">
        <v>1</v>
      </c>
      <c r="O6" s="88"/>
      <c r="P6" s="88"/>
      <c r="Q6" s="88"/>
      <c r="R6" s="88"/>
      <c r="S6" s="88"/>
      <c r="T6" s="88"/>
      <c r="U6" s="88"/>
      <c r="V6" s="88"/>
      <c r="W6" s="88"/>
    </row>
    <row r="7" spans="1:23" ht="58">
      <c r="A7" s="15"/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70.454545454545453</v>
      </c>
      <c r="I7" s="26">
        <v>0.6</v>
      </c>
      <c r="J7" s="2"/>
      <c r="K7" s="27" t="s">
        <v>24</v>
      </c>
      <c r="L7" s="27">
        <v>0</v>
      </c>
      <c r="M7" s="2"/>
      <c r="N7" s="28"/>
      <c r="O7" s="88"/>
      <c r="P7" s="88"/>
      <c r="Q7" s="88"/>
      <c r="R7" s="88"/>
      <c r="S7" s="88"/>
      <c r="T7" s="88"/>
      <c r="U7" s="88"/>
      <c r="V7" s="88"/>
      <c r="W7" s="88"/>
    </row>
    <row r="8" spans="1:23">
      <c r="A8" s="15"/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207</v>
      </c>
      <c r="I8" s="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>
      <c r="A9" s="15"/>
      <c r="B9" s="21" t="s">
        <v>30</v>
      </c>
      <c r="C9" s="23" t="s">
        <v>140</v>
      </c>
      <c r="D9" s="23"/>
      <c r="E9" s="23" t="s">
        <v>140</v>
      </c>
      <c r="F9" s="29"/>
      <c r="G9" s="15"/>
      <c r="H9" s="30"/>
      <c r="I9" s="3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5">
      <c r="A10" s="15"/>
      <c r="B10" s="21" t="s">
        <v>32</v>
      </c>
      <c r="C10" s="23">
        <v>25</v>
      </c>
      <c r="D10" s="31">
        <f>(0.55*25)</f>
        <v>13.750000000000002</v>
      </c>
      <c r="E10" s="32">
        <v>75</v>
      </c>
      <c r="F10" s="33">
        <f>0.55*75</f>
        <v>41.25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  <c r="U10" s="36" t="s">
        <v>46</v>
      </c>
      <c r="V10" s="36" t="s">
        <v>47</v>
      </c>
      <c r="W10" s="2"/>
    </row>
    <row r="11" spans="1:23" ht="15.5">
      <c r="A11" s="15">
        <v>1</v>
      </c>
      <c r="B11" s="70">
        <f>[4]Sheet1!E2231</f>
        <v>171516100002</v>
      </c>
      <c r="C11" s="65">
        <v>14</v>
      </c>
      <c r="D11" s="38">
        <f>COUNTIF(C11:C82,"&gt;="&amp;D10)</f>
        <v>63</v>
      </c>
      <c r="E11" s="65">
        <v>36</v>
      </c>
      <c r="F11" s="39">
        <f>COUNTIF(E11:E82,"&gt;="&amp;F10)</f>
        <v>30</v>
      </c>
      <c r="G11" s="40" t="s">
        <v>48</v>
      </c>
      <c r="H11" s="4">
        <v>2</v>
      </c>
      <c r="I11" s="6"/>
      <c r="J11" s="4">
        <v>2</v>
      </c>
      <c r="K11" s="6"/>
      <c r="L11" s="6"/>
      <c r="M11" s="6"/>
      <c r="N11" s="4">
        <v>2</v>
      </c>
      <c r="O11" s="6"/>
      <c r="P11" s="6"/>
      <c r="Q11" s="4">
        <v>2</v>
      </c>
      <c r="R11" s="6"/>
      <c r="S11" s="6"/>
      <c r="T11" s="6">
        <v>1</v>
      </c>
      <c r="U11" s="6"/>
      <c r="V11" s="6"/>
      <c r="W11" s="2"/>
    </row>
    <row r="12" spans="1:23" ht="15.5">
      <c r="A12" s="15">
        <v>2</v>
      </c>
      <c r="B12" s="70">
        <f>[4]Sheet1!E2232</f>
        <v>171516100003</v>
      </c>
      <c r="C12" s="65">
        <v>19</v>
      </c>
      <c r="D12" s="41">
        <f>(63/66)*100</f>
        <v>95.454545454545453</v>
      </c>
      <c r="E12" s="65">
        <v>52</v>
      </c>
      <c r="F12" s="42">
        <f>(30/66)*100</f>
        <v>45.454545454545453</v>
      </c>
      <c r="G12" s="40" t="s">
        <v>49</v>
      </c>
      <c r="H12" s="43">
        <v>1</v>
      </c>
      <c r="I12" s="6"/>
      <c r="J12" s="43">
        <v>1</v>
      </c>
      <c r="K12" s="6"/>
      <c r="L12" s="6"/>
      <c r="M12" s="6"/>
      <c r="N12" s="43">
        <v>2</v>
      </c>
      <c r="O12" s="6"/>
      <c r="P12" s="6"/>
      <c r="Q12" s="43">
        <v>1</v>
      </c>
      <c r="R12" s="6"/>
      <c r="S12" s="6"/>
      <c r="T12" s="6">
        <v>2</v>
      </c>
      <c r="U12" s="6"/>
      <c r="V12" s="6"/>
      <c r="W12" s="2"/>
    </row>
    <row r="13" spans="1:23" ht="15.5">
      <c r="A13" s="15">
        <v>3</v>
      </c>
      <c r="B13" s="70">
        <f>[4]Sheet1!E2233</f>
        <v>171516100005</v>
      </c>
      <c r="C13" s="65">
        <v>16</v>
      </c>
      <c r="D13" s="38"/>
      <c r="E13" s="65">
        <v>40</v>
      </c>
      <c r="F13" s="44"/>
      <c r="G13" s="40" t="s">
        <v>50</v>
      </c>
      <c r="H13" s="43">
        <v>1</v>
      </c>
      <c r="I13" s="6"/>
      <c r="J13" s="43">
        <v>1</v>
      </c>
      <c r="K13" s="6"/>
      <c r="L13" s="6"/>
      <c r="M13" s="6"/>
      <c r="N13" s="43">
        <v>1</v>
      </c>
      <c r="O13" s="6"/>
      <c r="P13" s="6"/>
      <c r="Q13" s="43">
        <v>1</v>
      </c>
      <c r="R13" s="6"/>
      <c r="S13" s="6"/>
      <c r="T13" s="6">
        <v>1</v>
      </c>
      <c r="U13" s="6"/>
      <c r="V13" s="6"/>
      <c r="W13" s="2"/>
    </row>
    <row r="14" spans="1:23" ht="15.5">
      <c r="A14" s="15">
        <v>4</v>
      </c>
      <c r="B14" s="70">
        <f>[4]Sheet1!E2234</f>
        <v>171516100006</v>
      </c>
      <c r="C14" s="65">
        <v>14</v>
      </c>
      <c r="D14" s="38"/>
      <c r="E14" s="65">
        <v>40</v>
      </c>
      <c r="F14" s="44"/>
      <c r="G14" s="40" t="s">
        <v>51</v>
      </c>
      <c r="H14" s="43">
        <v>2</v>
      </c>
      <c r="I14" s="6"/>
      <c r="J14" s="43">
        <v>1</v>
      </c>
      <c r="K14" s="6"/>
      <c r="L14" s="6"/>
      <c r="M14" s="6"/>
      <c r="N14" s="43">
        <v>2</v>
      </c>
      <c r="O14" s="6"/>
      <c r="P14" s="6"/>
      <c r="Q14" s="43">
        <v>2</v>
      </c>
      <c r="R14" s="6"/>
      <c r="S14" s="6"/>
      <c r="T14" s="6">
        <v>2</v>
      </c>
      <c r="U14" s="6"/>
      <c r="V14" s="6"/>
      <c r="W14" s="2"/>
    </row>
    <row r="15" spans="1:23" ht="15.5">
      <c r="A15" s="15">
        <v>5</v>
      </c>
      <c r="B15" s="70">
        <f>[4]Sheet1!E2235</f>
        <v>171516100007</v>
      </c>
      <c r="C15" s="65">
        <v>15</v>
      </c>
      <c r="D15" s="38"/>
      <c r="E15" s="65">
        <v>46</v>
      </c>
      <c r="F15" s="44"/>
      <c r="G15" s="40" t="s">
        <v>52</v>
      </c>
      <c r="H15" s="43">
        <v>2</v>
      </c>
      <c r="I15" s="6"/>
      <c r="J15" s="43">
        <v>2</v>
      </c>
      <c r="K15" s="6"/>
      <c r="L15" s="6"/>
      <c r="M15" s="6"/>
      <c r="N15" s="43">
        <v>2</v>
      </c>
      <c r="O15" s="6"/>
      <c r="P15" s="6"/>
      <c r="Q15" s="43">
        <v>2</v>
      </c>
      <c r="R15" s="6"/>
      <c r="S15" s="6"/>
      <c r="T15" s="6">
        <v>2</v>
      </c>
      <c r="U15" s="6"/>
      <c r="V15" s="6"/>
      <c r="W15" s="2"/>
    </row>
    <row r="16" spans="1:23" ht="15.5">
      <c r="A16" s="15">
        <v>6</v>
      </c>
      <c r="B16" s="70">
        <f>[4]Sheet1!E2236</f>
        <v>171516100008</v>
      </c>
      <c r="C16" s="65">
        <v>16</v>
      </c>
      <c r="D16" s="38"/>
      <c r="E16" s="65">
        <v>43</v>
      </c>
      <c r="F16" s="44"/>
      <c r="G16" s="45" t="s">
        <v>53</v>
      </c>
      <c r="H16" s="79">
        <f>AVERAGE(H11:H15)</f>
        <v>1.6</v>
      </c>
      <c r="I16" s="79"/>
      <c r="J16" s="79">
        <f t="shared" ref="J16:Q16" si="0">AVERAGE(J11:J15)</f>
        <v>1.4</v>
      </c>
      <c r="K16" s="79"/>
      <c r="L16" s="79"/>
      <c r="M16" s="79"/>
      <c r="N16" s="79">
        <f t="shared" si="0"/>
        <v>1.8</v>
      </c>
      <c r="O16" s="79"/>
      <c r="P16" s="79"/>
      <c r="Q16" s="79">
        <f t="shared" si="0"/>
        <v>1.6</v>
      </c>
      <c r="R16" s="79"/>
      <c r="S16" s="79"/>
      <c r="T16" s="79">
        <f t="shared" ref="T16" si="1">AVERAGE(T11:T15)</f>
        <v>1.6</v>
      </c>
      <c r="U16" s="79"/>
      <c r="V16" s="79"/>
      <c r="W16" s="2"/>
    </row>
    <row r="17" spans="1:23" ht="15.5">
      <c r="A17" s="15">
        <v>7</v>
      </c>
      <c r="B17" s="70">
        <f>[4]Sheet1!E2237</f>
        <v>171516100009</v>
      </c>
      <c r="C17" s="65">
        <v>15</v>
      </c>
      <c r="D17" s="38"/>
      <c r="E17" s="65">
        <v>26</v>
      </c>
      <c r="F17" s="38"/>
      <c r="G17" s="47" t="s">
        <v>54</v>
      </c>
      <c r="H17" s="48">
        <f>(70.45*H16)/100</f>
        <v>1.1272000000000002</v>
      </c>
      <c r="I17" s="48"/>
      <c r="J17" s="48">
        <f t="shared" ref="J17:Q17" si="2">(70.45*J16)/100</f>
        <v>0.98629999999999995</v>
      </c>
      <c r="K17" s="48"/>
      <c r="L17" s="48"/>
      <c r="M17" s="48"/>
      <c r="N17" s="48">
        <f t="shared" si="2"/>
        <v>1.2681</v>
      </c>
      <c r="O17" s="48"/>
      <c r="P17" s="48"/>
      <c r="Q17" s="48">
        <f t="shared" si="2"/>
        <v>1.1272000000000002</v>
      </c>
      <c r="R17" s="48"/>
      <c r="S17" s="48"/>
      <c r="T17" s="48">
        <f t="shared" ref="T17" si="3">(70.45*T16)/100</f>
        <v>1.1272000000000002</v>
      </c>
      <c r="U17" s="48"/>
      <c r="V17" s="48"/>
      <c r="W17" s="2"/>
    </row>
    <row r="18" spans="1:23">
      <c r="A18" s="15">
        <v>8</v>
      </c>
      <c r="B18" s="70">
        <f>[4]Sheet1!E2238</f>
        <v>171516100010</v>
      </c>
      <c r="C18" s="65">
        <v>14</v>
      </c>
      <c r="D18" s="38"/>
      <c r="E18" s="65">
        <v>38</v>
      </c>
      <c r="F18" s="49"/>
      <c r="G18" s="15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>
      <c r="A19" s="15">
        <v>9</v>
      </c>
      <c r="B19" s="70">
        <f>[4]Sheet1!E2239</f>
        <v>171516100011</v>
      </c>
      <c r="C19" s="65">
        <v>14</v>
      </c>
      <c r="D19" s="38"/>
      <c r="E19" s="65">
        <v>38</v>
      </c>
      <c r="F19" s="49"/>
      <c r="G19" s="15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>
      <c r="A20" s="15">
        <v>10</v>
      </c>
      <c r="B20" s="70">
        <f>[4]Sheet1!E2240</f>
        <v>171516100012</v>
      </c>
      <c r="C20" s="65">
        <v>16</v>
      </c>
      <c r="D20" s="38"/>
      <c r="E20" s="65">
        <v>37</v>
      </c>
      <c r="F20" s="49"/>
      <c r="G20" s="15"/>
      <c r="H20" s="2"/>
      <c r="I20" s="2"/>
      <c r="J20" s="30"/>
      <c r="K20" s="3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>
      <c r="A21" s="15">
        <v>11</v>
      </c>
      <c r="B21" s="70">
        <f>[4]Sheet1!E2241</f>
        <v>171516100013</v>
      </c>
      <c r="C21" s="65">
        <v>17</v>
      </c>
      <c r="D21" s="38"/>
      <c r="E21" s="65">
        <v>38</v>
      </c>
      <c r="F21" s="49"/>
      <c r="G21" s="15"/>
      <c r="H21" s="51"/>
      <c r="I21" s="90"/>
      <c r="J21" s="90"/>
      <c r="K21" s="2"/>
      <c r="L21" s="2"/>
      <c r="M21" s="30"/>
      <c r="N21" s="30"/>
      <c r="O21" s="30"/>
      <c r="P21" s="30"/>
      <c r="Q21" s="30"/>
      <c r="R21" s="2"/>
      <c r="S21" s="2"/>
      <c r="T21" s="2"/>
      <c r="U21" s="2"/>
      <c r="V21" s="2"/>
      <c r="W21" s="2"/>
    </row>
    <row r="22" spans="1:23">
      <c r="A22" s="15">
        <v>12</v>
      </c>
      <c r="B22" s="70">
        <f>[4]Sheet1!E2242</f>
        <v>171516100014</v>
      </c>
      <c r="C22" s="65">
        <v>16</v>
      </c>
      <c r="D22" s="38"/>
      <c r="E22" s="65">
        <v>34</v>
      </c>
      <c r="F22" s="49"/>
      <c r="G22" s="15"/>
      <c r="H22" s="52"/>
      <c r="I22" s="53"/>
      <c r="J22" s="53"/>
      <c r="K22" s="2"/>
      <c r="L22" s="2"/>
      <c r="M22" s="30"/>
      <c r="N22" s="30"/>
      <c r="O22" s="30"/>
      <c r="P22" s="30"/>
      <c r="Q22" s="30"/>
      <c r="R22" s="2"/>
      <c r="S22" s="2"/>
      <c r="T22" s="2"/>
      <c r="U22" s="2"/>
      <c r="V22" s="2"/>
      <c r="W22" s="2"/>
    </row>
    <row r="23" spans="1:23">
      <c r="A23" s="15">
        <v>13</v>
      </c>
      <c r="B23" s="70">
        <f>[4]Sheet1!E2243</f>
        <v>171516100017</v>
      </c>
      <c r="C23" s="65">
        <v>19</v>
      </c>
      <c r="D23" s="38"/>
      <c r="E23" s="65">
        <v>47</v>
      </c>
      <c r="F23" s="49"/>
      <c r="G23" s="15"/>
      <c r="H23" s="15"/>
      <c r="I23" s="2"/>
      <c r="J23" s="2"/>
      <c r="K23" s="2"/>
      <c r="L23" s="2"/>
      <c r="M23" s="2"/>
      <c r="N23" s="30"/>
      <c r="O23" s="30"/>
      <c r="P23" s="30"/>
      <c r="Q23" s="30"/>
      <c r="R23" s="30"/>
      <c r="S23" s="2"/>
      <c r="T23" s="2"/>
      <c r="U23" s="2"/>
      <c r="V23" s="2"/>
      <c r="W23" s="2"/>
    </row>
    <row r="24" spans="1:23">
      <c r="A24" s="15">
        <v>14</v>
      </c>
      <c r="B24" s="70">
        <f>[4]Sheet1!E2244</f>
        <v>171516100018</v>
      </c>
      <c r="C24" s="65">
        <v>16</v>
      </c>
      <c r="D24" s="38"/>
      <c r="E24" s="65">
        <v>35</v>
      </c>
      <c r="F24" s="49"/>
      <c r="G24" s="15"/>
      <c r="H24" s="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2"/>
    </row>
    <row r="25" spans="1:23" ht="15.5">
      <c r="A25" s="15">
        <v>15</v>
      </c>
      <c r="B25" s="70">
        <f>[4]Sheet1!E2245</f>
        <v>171516100019</v>
      </c>
      <c r="C25" s="65">
        <v>17</v>
      </c>
      <c r="D25" s="54"/>
      <c r="E25" s="65">
        <v>41</v>
      </c>
      <c r="F25" s="55"/>
      <c r="G25" s="56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2"/>
    </row>
    <row r="26" spans="1:23" ht="15.5">
      <c r="A26" s="15">
        <v>16</v>
      </c>
      <c r="B26" s="70">
        <f>[4]Sheet1!E2246</f>
        <v>171516100021</v>
      </c>
      <c r="C26" s="65">
        <v>22</v>
      </c>
      <c r="D26" s="38"/>
      <c r="E26" s="65">
        <v>49</v>
      </c>
      <c r="F26" s="49"/>
      <c r="G26" s="56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2"/>
    </row>
    <row r="27" spans="1:23" ht="15.5">
      <c r="A27" s="15">
        <v>17</v>
      </c>
      <c r="B27" s="70">
        <f>[4]Sheet1!E2247</f>
        <v>171516100022</v>
      </c>
      <c r="C27" s="65">
        <v>16</v>
      </c>
      <c r="D27" s="38"/>
      <c r="E27" s="65">
        <v>48</v>
      </c>
      <c r="F27" s="49"/>
      <c r="G27" s="56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2"/>
    </row>
    <row r="28" spans="1:23" ht="15.5">
      <c r="A28" s="15">
        <v>18</v>
      </c>
      <c r="B28" s="70">
        <f>[4]Sheet1!E2248</f>
        <v>171516100023</v>
      </c>
      <c r="C28" s="65">
        <v>19</v>
      </c>
      <c r="D28" s="38"/>
      <c r="E28" s="65">
        <v>51</v>
      </c>
      <c r="F28" s="49"/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2"/>
    </row>
    <row r="29" spans="1:23" ht="15.5">
      <c r="A29" s="15">
        <v>19</v>
      </c>
      <c r="B29" s="70">
        <f>[4]Sheet1!E2249</f>
        <v>171516100024</v>
      </c>
      <c r="C29" s="65">
        <v>24</v>
      </c>
      <c r="D29" s="38"/>
      <c r="E29" s="65">
        <v>59</v>
      </c>
      <c r="F29" s="49"/>
      <c r="G29" s="56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2"/>
    </row>
    <row r="30" spans="1:23" ht="15.5">
      <c r="A30" s="15">
        <v>20</v>
      </c>
      <c r="B30" s="70">
        <f>[4]Sheet1!E2250</f>
        <v>171516100026</v>
      </c>
      <c r="C30" s="65">
        <v>18</v>
      </c>
      <c r="D30" s="38"/>
      <c r="E30" s="65">
        <v>38</v>
      </c>
      <c r="F30" s="49"/>
      <c r="G30" s="56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2"/>
    </row>
    <row r="31" spans="1:23" ht="15.5">
      <c r="A31" s="15">
        <v>21</v>
      </c>
      <c r="B31" s="70">
        <f>[4]Sheet1!E2251</f>
        <v>171516100030</v>
      </c>
      <c r="C31" s="65">
        <v>13</v>
      </c>
      <c r="D31" s="38"/>
      <c r="E31" s="65">
        <v>17</v>
      </c>
      <c r="F31" s="49"/>
      <c r="G31" s="56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2"/>
    </row>
    <row r="32" spans="1:23" ht="15.5">
      <c r="A32" s="15">
        <v>22</v>
      </c>
      <c r="B32" s="70">
        <f>[4]Sheet1!E2252</f>
        <v>171516100031</v>
      </c>
      <c r="C32" s="65">
        <v>19</v>
      </c>
      <c r="D32" s="38"/>
      <c r="E32" s="65">
        <v>51</v>
      </c>
      <c r="F32" s="49"/>
      <c r="G32" s="56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2"/>
    </row>
    <row r="33" spans="1:23" ht="15.5">
      <c r="A33" s="15">
        <v>23</v>
      </c>
      <c r="B33" s="70">
        <f>[4]Sheet1!E2253</f>
        <v>171516100032</v>
      </c>
      <c r="C33" s="65">
        <v>20</v>
      </c>
      <c r="D33" s="38"/>
      <c r="E33" s="65">
        <v>40</v>
      </c>
      <c r="F33" s="49"/>
      <c r="G33" s="5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2"/>
    </row>
    <row r="34" spans="1:23" ht="15.5">
      <c r="A34" s="15">
        <v>24</v>
      </c>
      <c r="B34" s="70">
        <f>[4]Sheet1!E2254</f>
        <v>171516100033</v>
      </c>
      <c r="C34" s="65">
        <v>23</v>
      </c>
      <c r="D34" s="38"/>
      <c r="E34" s="65">
        <v>44</v>
      </c>
      <c r="F34" s="49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>
      <c r="A35" s="15">
        <v>25</v>
      </c>
      <c r="B35" s="70">
        <f>[4]Sheet1!E2255</f>
        <v>171516100034</v>
      </c>
      <c r="C35" s="65">
        <v>14</v>
      </c>
      <c r="D35" s="38"/>
      <c r="E35" s="65">
        <v>12</v>
      </c>
      <c r="F35" s="49"/>
      <c r="G35" s="50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2"/>
    </row>
    <row r="36" spans="1:23">
      <c r="A36" s="15">
        <v>26</v>
      </c>
      <c r="B36" s="70">
        <f>[4]Sheet1!E2256</f>
        <v>171516100035</v>
      </c>
      <c r="C36" s="65">
        <v>15</v>
      </c>
      <c r="D36" s="38"/>
      <c r="E36" s="65">
        <v>23</v>
      </c>
      <c r="F36" s="49"/>
      <c r="G36" s="15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>
      <c r="A37" s="15">
        <v>27</v>
      </c>
      <c r="B37" s="70">
        <f>[4]Sheet1!E2257</f>
        <v>171516100037</v>
      </c>
      <c r="C37" s="65">
        <v>19</v>
      </c>
      <c r="D37" s="38"/>
      <c r="E37" s="65">
        <v>42</v>
      </c>
      <c r="F37" s="49"/>
      <c r="G37" s="15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5">
      <c r="A38" s="15">
        <v>28</v>
      </c>
      <c r="B38" s="70">
        <f>[4]Sheet1!E2258</f>
        <v>171516100038</v>
      </c>
      <c r="C38" s="65">
        <v>15</v>
      </c>
      <c r="D38" s="38"/>
      <c r="E38" s="65">
        <v>44</v>
      </c>
      <c r="F38" s="49"/>
      <c r="G38" s="5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2"/>
    </row>
    <row r="39" spans="1:23" ht="15.5">
      <c r="A39" s="15">
        <v>29</v>
      </c>
      <c r="B39" s="70">
        <f>[4]Sheet1!E2259</f>
        <v>171516100039</v>
      </c>
      <c r="C39" s="65">
        <v>20</v>
      </c>
      <c r="D39" s="38"/>
      <c r="E39" s="65">
        <v>48</v>
      </c>
      <c r="F39" s="49"/>
      <c r="G39" s="56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2"/>
    </row>
    <row r="40" spans="1:23" ht="15.5">
      <c r="A40" s="15">
        <v>30</v>
      </c>
      <c r="B40" s="70">
        <f>[4]Sheet1!E2260</f>
        <v>171516100040</v>
      </c>
      <c r="C40" s="65">
        <v>21</v>
      </c>
      <c r="D40" s="38"/>
      <c r="E40" s="65">
        <v>55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2"/>
    </row>
    <row r="41" spans="1:23" ht="15.5">
      <c r="A41" s="15">
        <v>31</v>
      </c>
      <c r="B41" s="70">
        <f>[4]Sheet1!E2261</f>
        <v>171516100041</v>
      </c>
      <c r="C41" s="65">
        <v>15</v>
      </c>
      <c r="D41" s="38"/>
      <c r="E41" s="65">
        <v>39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2"/>
    </row>
    <row r="42" spans="1:23" ht="15.5">
      <c r="A42" s="15">
        <v>32</v>
      </c>
      <c r="B42" s="70">
        <f>[4]Sheet1!E2262</f>
        <v>171516100042</v>
      </c>
      <c r="C42" s="65">
        <v>17</v>
      </c>
      <c r="D42" s="38"/>
      <c r="E42" s="65">
        <v>52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2"/>
    </row>
    <row r="43" spans="1:23" ht="15.5">
      <c r="A43" s="15">
        <v>33</v>
      </c>
      <c r="B43" s="70">
        <f>[4]Sheet1!E2263</f>
        <v>171516100043</v>
      </c>
      <c r="C43" s="65">
        <v>17</v>
      </c>
      <c r="D43" s="38"/>
      <c r="E43" s="65">
        <v>33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2"/>
    </row>
    <row r="44" spans="1:23" ht="15.5">
      <c r="A44" s="15">
        <v>34</v>
      </c>
      <c r="B44" s="70">
        <f>[4]Sheet1!E2264</f>
        <v>171516100044</v>
      </c>
      <c r="C44" s="65">
        <v>16</v>
      </c>
      <c r="D44" s="38"/>
      <c r="E44" s="65">
        <v>37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2"/>
    </row>
    <row r="45" spans="1:23" ht="15.5">
      <c r="A45" s="15">
        <v>35</v>
      </c>
      <c r="B45" s="70">
        <f>[4]Sheet1!E2265</f>
        <v>171516100045</v>
      </c>
      <c r="C45" s="65">
        <v>21</v>
      </c>
      <c r="D45" s="38"/>
      <c r="E45" s="65">
        <v>53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2"/>
    </row>
    <row r="46" spans="1:23" ht="15.5">
      <c r="A46" s="15">
        <v>36</v>
      </c>
      <c r="B46" s="70">
        <f>[4]Sheet1!E2266</f>
        <v>171516100048</v>
      </c>
      <c r="C46" s="65">
        <v>16</v>
      </c>
      <c r="D46" s="38"/>
      <c r="E46" s="65">
        <v>23</v>
      </c>
      <c r="F46" s="49"/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2"/>
    </row>
    <row r="47" spans="1:23" ht="15.5">
      <c r="A47" s="15">
        <v>37</v>
      </c>
      <c r="B47" s="70">
        <f>[4]Sheet1!E2267</f>
        <v>171516100049</v>
      </c>
      <c r="C47" s="65">
        <v>22</v>
      </c>
      <c r="D47" s="38"/>
      <c r="E47" s="65">
        <v>61</v>
      </c>
      <c r="F47" s="49"/>
      <c r="G47" s="5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2"/>
    </row>
    <row r="48" spans="1:23" ht="15.5">
      <c r="A48" s="15">
        <v>38</v>
      </c>
      <c r="B48" s="70">
        <f>[4]Sheet1!E2268</f>
        <v>171516100050</v>
      </c>
      <c r="C48" s="65">
        <v>18</v>
      </c>
      <c r="D48" s="38"/>
      <c r="E48" s="65">
        <v>40</v>
      </c>
      <c r="F48" s="49"/>
      <c r="G48" s="5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2"/>
    </row>
    <row r="49" spans="1:23">
      <c r="A49" s="15">
        <v>39</v>
      </c>
      <c r="B49" s="70">
        <f>[4]Sheet1!E2269</f>
        <v>171516100051</v>
      </c>
      <c r="C49" s="65">
        <v>12</v>
      </c>
      <c r="D49" s="38"/>
      <c r="E49" s="65">
        <v>0</v>
      </c>
      <c r="F49" s="49"/>
      <c r="G49" s="50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2"/>
    </row>
    <row r="50" spans="1:23">
      <c r="A50" s="15">
        <v>40</v>
      </c>
      <c r="B50" s="70">
        <f>[4]Sheet1!E2270</f>
        <v>171516100052</v>
      </c>
      <c r="C50" s="65">
        <v>17</v>
      </c>
      <c r="D50" s="38"/>
      <c r="E50" s="65">
        <v>42</v>
      </c>
      <c r="F50" s="49"/>
      <c r="G50" s="15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>
      <c r="A51" s="15">
        <v>41</v>
      </c>
      <c r="B51" s="70">
        <f>[4]Sheet1!E2271</f>
        <v>171516100053</v>
      </c>
      <c r="C51" s="65">
        <v>15</v>
      </c>
      <c r="D51" s="38"/>
      <c r="E51" s="65">
        <v>6</v>
      </c>
      <c r="F51" s="49"/>
      <c r="G51" s="15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5">
      <c r="A52" s="15">
        <v>42</v>
      </c>
      <c r="B52" s="70">
        <f>[4]Sheet1!E2272</f>
        <v>171516100054</v>
      </c>
      <c r="C52" s="65">
        <v>17</v>
      </c>
      <c r="D52" s="54"/>
      <c r="E52" s="65">
        <v>41</v>
      </c>
      <c r="F52" s="55"/>
      <c r="G52" s="5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2"/>
    </row>
    <row r="53" spans="1:23" ht="15.5">
      <c r="A53" s="15">
        <v>43</v>
      </c>
      <c r="B53" s="70">
        <f>[4]Sheet1!E2273</f>
        <v>171516100055</v>
      </c>
      <c r="C53" s="65">
        <v>18</v>
      </c>
      <c r="D53" s="54"/>
      <c r="E53" s="65">
        <v>38</v>
      </c>
      <c r="F53" s="55"/>
      <c r="G53" s="5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2"/>
    </row>
    <row r="54" spans="1:23" ht="15.5">
      <c r="A54" s="15">
        <v>44</v>
      </c>
      <c r="B54" s="70">
        <f>[4]Sheet1!E2274</f>
        <v>171516100056</v>
      </c>
      <c r="C54" s="65">
        <v>14</v>
      </c>
      <c r="D54" s="38"/>
      <c r="E54" s="65">
        <v>26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2"/>
    </row>
    <row r="55" spans="1:23" ht="15.5">
      <c r="A55" s="15">
        <v>45</v>
      </c>
      <c r="B55" s="70">
        <f>[4]Sheet1!E2275</f>
        <v>171516100057</v>
      </c>
      <c r="C55" s="65">
        <v>19</v>
      </c>
      <c r="D55" s="38"/>
      <c r="E55" s="65">
        <v>45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2"/>
    </row>
    <row r="56" spans="1:23" ht="15.5">
      <c r="A56" s="15">
        <v>46</v>
      </c>
      <c r="B56" s="70">
        <f>[4]Sheet1!E2276</f>
        <v>171516100058</v>
      </c>
      <c r="C56" s="65">
        <v>20</v>
      </c>
      <c r="D56" s="38"/>
      <c r="E56" s="65">
        <v>58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2"/>
    </row>
    <row r="57" spans="1:23" ht="15.5">
      <c r="A57" s="15">
        <v>47</v>
      </c>
      <c r="B57" s="70">
        <f>[4]Sheet1!E2277</f>
        <v>171516100059</v>
      </c>
      <c r="C57" s="65">
        <v>19</v>
      </c>
      <c r="D57" s="38"/>
      <c r="E57" s="65">
        <v>40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2"/>
    </row>
    <row r="58" spans="1:23" ht="15.5">
      <c r="A58" s="15">
        <v>48</v>
      </c>
      <c r="B58" s="70">
        <f>[4]Sheet1!E2278</f>
        <v>171516100060</v>
      </c>
      <c r="C58" s="65">
        <v>24</v>
      </c>
      <c r="D58" s="38"/>
      <c r="E58" s="65">
        <v>70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2"/>
    </row>
    <row r="59" spans="1:23" ht="15.5">
      <c r="A59" s="15">
        <v>49</v>
      </c>
      <c r="B59" s="70">
        <f>[4]Sheet1!E2279</f>
        <v>171516100061</v>
      </c>
      <c r="C59" s="65">
        <v>17</v>
      </c>
      <c r="D59" s="38"/>
      <c r="E59" s="65">
        <v>10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2"/>
    </row>
    <row r="60" spans="1:23" ht="15.5">
      <c r="A60" s="15">
        <v>50</v>
      </c>
      <c r="B60" s="70">
        <f>[4]Sheet1!E2280</f>
        <v>171516100062</v>
      </c>
      <c r="C60" s="65">
        <v>20</v>
      </c>
      <c r="D60" s="38"/>
      <c r="E60" s="65">
        <v>41</v>
      </c>
      <c r="F60" s="49"/>
      <c r="G60" s="5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2"/>
    </row>
    <row r="61" spans="1:23" ht="15.5">
      <c r="A61" s="15">
        <v>51</v>
      </c>
      <c r="B61" s="70">
        <f>[4]Sheet1!E2281</f>
        <v>171516100064</v>
      </c>
      <c r="C61" s="65">
        <v>24</v>
      </c>
      <c r="D61" s="38"/>
      <c r="E61" s="65">
        <v>71</v>
      </c>
      <c r="F61" s="49"/>
      <c r="G61" s="56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2"/>
    </row>
    <row r="62" spans="1:23" ht="15.5">
      <c r="A62" s="15">
        <v>52</v>
      </c>
      <c r="B62" s="70">
        <f>[4]Sheet1!E2282</f>
        <v>171516100066</v>
      </c>
      <c r="C62" s="65">
        <v>15</v>
      </c>
      <c r="D62" s="38"/>
      <c r="E62" s="65">
        <v>35</v>
      </c>
      <c r="F62" s="49"/>
      <c r="G62" s="5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2"/>
    </row>
    <row r="63" spans="1:23">
      <c r="A63" s="15">
        <v>53</v>
      </c>
      <c r="B63" s="70">
        <f>[4]Sheet1!E2283</f>
        <v>171516100067</v>
      </c>
      <c r="C63" s="65">
        <v>20</v>
      </c>
      <c r="D63" s="38"/>
      <c r="E63" s="65">
        <v>40</v>
      </c>
      <c r="F63" s="49"/>
      <c r="G63" s="15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>
      <c r="A64" s="15">
        <v>54</v>
      </c>
      <c r="B64" s="70">
        <f>[4]Sheet1!E2284</f>
        <v>171516100068</v>
      </c>
      <c r="C64" s="65">
        <v>21</v>
      </c>
      <c r="D64" s="38"/>
      <c r="E64" s="65">
        <v>49</v>
      </c>
      <c r="F64" s="49"/>
      <c r="G64" s="1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>
      <c r="A65" s="15">
        <v>55</v>
      </c>
      <c r="B65" s="70">
        <f>[4]Sheet1!E2285</f>
        <v>171516100069</v>
      </c>
      <c r="C65" s="65">
        <v>17</v>
      </c>
      <c r="D65" s="38"/>
      <c r="E65" s="65">
        <v>50</v>
      </c>
      <c r="F65" s="49"/>
      <c r="G65" s="1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>
      <c r="A66" s="15">
        <v>56</v>
      </c>
      <c r="B66" s="70">
        <f>[4]Sheet1!E2286</f>
        <v>171516100070</v>
      </c>
      <c r="C66" s="65">
        <v>15</v>
      </c>
      <c r="D66" s="38"/>
      <c r="E66" s="65">
        <v>44</v>
      </c>
      <c r="F66" s="49"/>
      <c r="G66" s="1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>
      <c r="A67" s="15">
        <v>57</v>
      </c>
      <c r="B67" s="70">
        <f>[4]Sheet1!E2287</f>
        <v>171516100071</v>
      </c>
      <c r="C67" s="65">
        <v>22</v>
      </c>
      <c r="D67" s="38"/>
      <c r="E67" s="65">
        <v>59</v>
      </c>
      <c r="F67" s="49"/>
      <c r="G67" s="1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>
      <c r="A68" s="15">
        <v>58</v>
      </c>
      <c r="B68" s="70">
        <f>[4]Sheet1!E2288</f>
        <v>171516100072</v>
      </c>
      <c r="C68" s="65">
        <v>22</v>
      </c>
      <c r="D68" s="38"/>
      <c r="E68" s="65">
        <v>62</v>
      </c>
      <c r="F68" s="49"/>
      <c r="G68" s="15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>
      <c r="A69" s="15">
        <v>59</v>
      </c>
      <c r="B69" s="70">
        <f>[4]Sheet1!E2289</f>
        <v>171516100073</v>
      </c>
      <c r="C69" s="65">
        <v>18</v>
      </c>
      <c r="D69" s="38"/>
      <c r="E69" s="65">
        <v>44</v>
      </c>
      <c r="F69" s="49"/>
      <c r="G69" s="15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>
      <c r="A70" s="15">
        <v>60</v>
      </c>
      <c r="B70" s="70">
        <f>[4]Sheet1!E2290</f>
        <v>171516100074</v>
      </c>
      <c r="C70" s="65">
        <v>15</v>
      </c>
      <c r="D70" s="38"/>
      <c r="E70" s="65">
        <v>30</v>
      </c>
      <c r="F70" s="49"/>
      <c r="G70" s="15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>
      <c r="A71" s="15">
        <v>61</v>
      </c>
      <c r="B71" s="70">
        <f>[4]Sheet1!E2291</f>
        <v>171516101075</v>
      </c>
      <c r="C71" s="65">
        <v>19</v>
      </c>
      <c r="E71" s="65">
        <v>50</v>
      </c>
    </row>
    <row r="72" spans="1:23">
      <c r="A72" s="15">
        <v>62</v>
      </c>
      <c r="B72" s="70">
        <f>[4]Sheet1!E2292</f>
        <v>171516101076</v>
      </c>
      <c r="C72" s="65">
        <v>14</v>
      </c>
      <c r="E72" s="65">
        <v>18</v>
      </c>
    </row>
    <row r="73" spans="1:23">
      <c r="A73" s="15">
        <v>63</v>
      </c>
      <c r="B73" s="70">
        <f>[4]Sheet1!E2293</f>
        <v>171516101077</v>
      </c>
      <c r="C73" s="65">
        <v>14</v>
      </c>
      <c r="E73" s="65">
        <v>36</v>
      </c>
    </row>
    <row r="74" spans="1:23">
      <c r="A74" s="15">
        <v>64</v>
      </c>
      <c r="B74" s="70">
        <f>[4]Sheet1!E2294</f>
        <v>171516101078</v>
      </c>
      <c r="C74" s="65">
        <v>15</v>
      </c>
      <c r="E74" s="65">
        <v>35</v>
      </c>
    </row>
    <row r="75" spans="1:23">
      <c r="A75" s="15">
        <v>65</v>
      </c>
      <c r="B75" s="70">
        <f>[4]Sheet1!E2295</f>
        <v>171516101079</v>
      </c>
      <c r="C75" s="65">
        <v>13</v>
      </c>
      <c r="E75" s="65">
        <v>42</v>
      </c>
    </row>
    <row r="76" spans="1:23">
      <c r="A76" s="15">
        <v>66</v>
      </c>
      <c r="B76" s="70">
        <f>[4]Sheet1!E2296</f>
        <v>171516101080</v>
      </c>
      <c r="C76" s="65">
        <v>14</v>
      </c>
      <c r="E76" s="65">
        <v>39</v>
      </c>
    </row>
  </sheetData>
  <mergeCells count="7">
    <mergeCell ref="O3:W7"/>
    <mergeCell ref="A4:E4"/>
    <mergeCell ref="I21:J21"/>
    <mergeCell ref="A1:E1"/>
    <mergeCell ref="G1:M1"/>
    <mergeCell ref="A2:E2"/>
    <mergeCell ref="A3:E3"/>
  </mergeCells>
  <conditionalFormatting sqref="C75:C76">
    <cfRule type="cellIs" dxfId="50" priority="2" operator="equal">
      <formula>0</formula>
    </cfRule>
  </conditionalFormatting>
  <conditionalFormatting sqref="C11:C74">
    <cfRule type="cellIs" dxfId="49" priority="1" operator="equal">
      <formula>0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6"/>
  <sheetViews>
    <sheetView topLeftCell="E7" workbookViewId="0">
      <selection activeCell="H17" sqref="H17:V17"/>
    </sheetView>
  </sheetViews>
  <sheetFormatPr defaultRowHeight="14.5"/>
  <sheetData>
    <row r="1" spans="1:23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89" t="s">
        <v>1</v>
      </c>
      <c r="B2" s="89"/>
      <c r="C2" s="89"/>
      <c r="D2" s="89"/>
      <c r="E2" s="89"/>
      <c r="F2" s="3"/>
      <c r="G2" s="4" t="s">
        <v>2</v>
      </c>
      <c r="H2" s="5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2.5">
      <c r="A3" s="89" t="s">
        <v>212</v>
      </c>
      <c r="B3" s="89"/>
      <c r="C3" s="89"/>
      <c r="D3" s="89"/>
      <c r="E3" s="89"/>
      <c r="F3" s="3"/>
      <c r="G3" s="4" t="s">
        <v>4</v>
      </c>
      <c r="H3" s="5"/>
      <c r="I3" s="7" t="s">
        <v>5</v>
      </c>
      <c r="J3" s="2"/>
      <c r="K3" s="8" t="s">
        <v>6</v>
      </c>
      <c r="L3" s="8" t="s">
        <v>7</v>
      </c>
      <c r="M3" s="2"/>
      <c r="N3" s="8" t="s">
        <v>8</v>
      </c>
      <c r="O3" s="88" t="s">
        <v>9</v>
      </c>
      <c r="P3" s="88"/>
      <c r="Q3" s="88"/>
      <c r="R3" s="88"/>
      <c r="S3" s="88"/>
      <c r="T3" s="88"/>
      <c r="U3" s="88"/>
      <c r="V3" s="88"/>
      <c r="W3" s="88"/>
    </row>
    <row r="4" spans="1:23" ht="21">
      <c r="A4" s="89" t="s">
        <v>213</v>
      </c>
      <c r="B4" s="89"/>
      <c r="C4" s="89"/>
      <c r="D4" s="89"/>
      <c r="E4" s="89"/>
      <c r="F4" s="3"/>
      <c r="G4" s="4" t="s">
        <v>11</v>
      </c>
      <c r="H4" s="5"/>
      <c r="I4" s="6"/>
      <c r="J4" s="2"/>
      <c r="K4" s="9" t="s">
        <v>12</v>
      </c>
      <c r="L4" s="9">
        <v>3</v>
      </c>
      <c r="M4" s="2"/>
      <c r="N4" s="10">
        <v>3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21">
      <c r="A5" s="11" t="s">
        <v>13</v>
      </c>
      <c r="B5" s="11"/>
      <c r="C5" s="11"/>
      <c r="D5" s="11"/>
      <c r="E5" s="11"/>
      <c r="F5" s="3"/>
      <c r="G5" s="4" t="s">
        <v>14</v>
      </c>
      <c r="H5" s="41">
        <f>(63/66)*100</f>
        <v>95.454545454545453</v>
      </c>
      <c r="I5" s="6"/>
      <c r="J5" s="2"/>
      <c r="K5" s="13" t="s">
        <v>15</v>
      </c>
      <c r="L5" s="13">
        <v>2</v>
      </c>
      <c r="M5" s="2"/>
      <c r="N5" s="14">
        <v>2</v>
      </c>
      <c r="O5" s="88"/>
      <c r="P5" s="88"/>
      <c r="Q5" s="88"/>
      <c r="R5" s="88"/>
      <c r="S5" s="88"/>
      <c r="T5" s="88"/>
      <c r="U5" s="88"/>
      <c r="V5" s="88"/>
      <c r="W5" s="88"/>
    </row>
    <row r="6" spans="1:23" ht="21">
      <c r="A6" s="15"/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42">
        <f>(37/66)*100</f>
        <v>56.060606060606055</v>
      </c>
      <c r="I6" s="6"/>
      <c r="J6" s="2"/>
      <c r="K6" s="19" t="s">
        <v>20</v>
      </c>
      <c r="L6" s="19">
        <v>1</v>
      </c>
      <c r="M6" s="2"/>
      <c r="N6" s="20">
        <v>1</v>
      </c>
      <c r="O6" s="88"/>
      <c r="P6" s="88"/>
      <c r="Q6" s="88"/>
      <c r="R6" s="88"/>
      <c r="S6" s="88"/>
      <c r="T6" s="88"/>
      <c r="U6" s="88"/>
      <c r="V6" s="88"/>
      <c r="W6" s="88"/>
    </row>
    <row r="7" spans="1:23" ht="58">
      <c r="A7" s="15"/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75.757575757575751</v>
      </c>
      <c r="I7" s="26">
        <v>0.6</v>
      </c>
      <c r="J7" s="2"/>
      <c r="K7" s="27" t="s">
        <v>24</v>
      </c>
      <c r="L7" s="27">
        <v>0</v>
      </c>
      <c r="M7" s="2"/>
      <c r="N7" s="28"/>
      <c r="O7" s="88"/>
      <c r="P7" s="88"/>
      <c r="Q7" s="88"/>
      <c r="R7" s="88"/>
      <c r="S7" s="88"/>
      <c r="T7" s="88"/>
      <c r="U7" s="88"/>
      <c r="V7" s="88"/>
      <c r="W7" s="88"/>
    </row>
    <row r="8" spans="1:23">
      <c r="A8" s="15"/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207</v>
      </c>
      <c r="I8" s="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>
      <c r="A9" s="15"/>
      <c r="B9" s="21" t="s">
        <v>30</v>
      </c>
      <c r="C9" s="23" t="s">
        <v>140</v>
      </c>
      <c r="D9" s="23"/>
      <c r="E9" s="23" t="s">
        <v>140</v>
      </c>
      <c r="F9" s="29"/>
      <c r="G9" s="15"/>
      <c r="H9" s="30"/>
      <c r="I9" s="3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5">
      <c r="A10" s="15"/>
      <c r="B10" s="21" t="s">
        <v>32</v>
      </c>
      <c r="C10" s="23">
        <v>25</v>
      </c>
      <c r="D10" s="31">
        <f>(0.55*25)</f>
        <v>13.750000000000002</v>
      </c>
      <c r="E10" s="32">
        <v>75</v>
      </c>
      <c r="F10" s="33">
        <f>0.55*75</f>
        <v>41.25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  <c r="U10" s="36" t="s">
        <v>46</v>
      </c>
      <c r="V10" s="36" t="s">
        <v>47</v>
      </c>
      <c r="W10" s="2"/>
    </row>
    <row r="11" spans="1:23" ht="15.5">
      <c r="A11" s="15">
        <v>1</v>
      </c>
      <c r="B11" s="70">
        <f>[4]Sheet1!E2231</f>
        <v>171516100002</v>
      </c>
      <c r="C11" s="82">
        <v>14.75</v>
      </c>
      <c r="D11" s="38">
        <f>COUNTIF(C11:C82,"&gt;="&amp;D10)</f>
        <v>63</v>
      </c>
      <c r="E11" s="65">
        <v>47</v>
      </c>
      <c r="F11" s="39">
        <f>COUNTIF(E11:E82,"&gt;="&amp;F10)</f>
        <v>37</v>
      </c>
      <c r="G11" s="40" t="s">
        <v>48</v>
      </c>
      <c r="H11" s="4">
        <v>2</v>
      </c>
      <c r="I11" s="6"/>
      <c r="J11" s="4"/>
      <c r="K11" s="6"/>
      <c r="L11" s="6"/>
      <c r="M11" s="6"/>
      <c r="N11" s="4"/>
      <c r="O11" s="4">
        <v>2</v>
      </c>
      <c r="P11" s="4">
        <v>2</v>
      </c>
      <c r="Q11" s="4"/>
      <c r="R11" s="6"/>
      <c r="S11" s="6"/>
      <c r="T11" s="6">
        <v>1</v>
      </c>
      <c r="U11" s="6"/>
      <c r="V11" s="6"/>
      <c r="W11" s="2"/>
    </row>
    <row r="12" spans="1:23" ht="15.5">
      <c r="A12" s="15">
        <v>2</v>
      </c>
      <c r="B12" s="70">
        <f>[4]Sheet1!E2232</f>
        <v>171516100003</v>
      </c>
      <c r="C12" s="82">
        <v>17.75</v>
      </c>
      <c r="D12" s="41">
        <f>(63/66)*100</f>
        <v>95.454545454545453</v>
      </c>
      <c r="E12" s="65">
        <v>59</v>
      </c>
      <c r="F12" s="42">
        <f>(37/66)*100</f>
        <v>56.060606060606055</v>
      </c>
      <c r="G12" s="40" t="s">
        <v>49</v>
      </c>
      <c r="H12" s="43">
        <v>3</v>
      </c>
      <c r="I12" s="6"/>
      <c r="J12" s="43"/>
      <c r="K12" s="6"/>
      <c r="L12" s="6"/>
      <c r="M12" s="6"/>
      <c r="N12" s="4"/>
      <c r="O12" s="43">
        <v>1</v>
      </c>
      <c r="P12" s="43">
        <v>1</v>
      </c>
      <c r="Q12" s="4"/>
      <c r="R12" s="6"/>
      <c r="S12" s="6"/>
      <c r="T12" s="6">
        <v>2</v>
      </c>
      <c r="U12" s="6"/>
      <c r="V12" s="6"/>
      <c r="W12" s="2"/>
    </row>
    <row r="13" spans="1:23" ht="15.5">
      <c r="A13" s="15">
        <v>3</v>
      </c>
      <c r="B13" s="70">
        <f>[4]Sheet1!E2233</f>
        <v>171516100005</v>
      </c>
      <c r="C13" s="82">
        <v>16.75</v>
      </c>
      <c r="D13" s="38"/>
      <c r="E13" s="65">
        <v>48</v>
      </c>
      <c r="F13" s="44"/>
      <c r="G13" s="40" t="s">
        <v>50</v>
      </c>
      <c r="H13" s="43">
        <v>1</v>
      </c>
      <c r="I13" s="6"/>
      <c r="J13" s="43"/>
      <c r="K13" s="6"/>
      <c r="L13" s="6"/>
      <c r="M13" s="6"/>
      <c r="N13" s="4"/>
      <c r="O13" s="43">
        <v>1</v>
      </c>
      <c r="P13" s="43">
        <v>1</v>
      </c>
      <c r="Q13" s="4"/>
      <c r="R13" s="6"/>
      <c r="S13" s="6"/>
      <c r="T13" s="6">
        <v>2</v>
      </c>
      <c r="U13" s="6"/>
      <c r="V13" s="6"/>
      <c r="W13" s="2"/>
    </row>
    <row r="14" spans="1:23" ht="15.5">
      <c r="A14" s="15">
        <v>4</v>
      </c>
      <c r="B14" s="70">
        <f>[4]Sheet1!E2234</f>
        <v>171516100006</v>
      </c>
      <c r="C14" s="82">
        <v>14.75</v>
      </c>
      <c r="D14" s="38"/>
      <c r="E14" s="65">
        <v>43</v>
      </c>
      <c r="F14" s="44"/>
      <c r="G14" s="40" t="s">
        <v>51</v>
      </c>
      <c r="H14" s="43">
        <v>3</v>
      </c>
      <c r="I14" s="6"/>
      <c r="J14" s="43"/>
      <c r="K14" s="6"/>
      <c r="L14" s="6"/>
      <c r="M14" s="6"/>
      <c r="N14" s="4"/>
      <c r="O14" s="43">
        <v>1</v>
      </c>
      <c r="P14" s="43">
        <v>1</v>
      </c>
      <c r="Q14" s="4"/>
      <c r="R14" s="6"/>
      <c r="S14" s="6"/>
      <c r="T14" s="6">
        <v>1</v>
      </c>
      <c r="U14" s="6"/>
      <c r="V14" s="6"/>
      <c r="W14" s="2"/>
    </row>
    <row r="15" spans="1:23" ht="15.5">
      <c r="A15" s="15">
        <v>5</v>
      </c>
      <c r="B15" s="70">
        <f>[4]Sheet1!E2235</f>
        <v>171516100007</v>
      </c>
      <c r="C15" s="82">
        <v>16</v>
      </c>
      <c r="D15" s="38"/>
      <c r="E15" s="65">
        <v>48</v>
      </c>
      <c r="F15" s="44"/>
      <c r="G15" s="40" t="s">
        <v>52</v>
      </c>
      <c r="H15" s="43">
        <v>2</v>
      </c>
      <c r="I15" s="6"/>
      <c r="J15" s="43"/>
      <c r="K15" s="6"/>
      <c r="L15" s="6"/>
      <c r="M15" s="6"/>
      <c r="N15" s="4"/>
      <c r="O15" s="43">
        <v>2</v>
      </c>
      <c r="P15" s="43">
        <v>2</v>
      </c>
      <c r="Q15" s="4"/>
      <c r="R15" s="6"/>
      <c r="S15" s="6"/>
      <c r="T15" s="6">
        <v>2</v>
      </c>
      <c r="U15" s="6"/>
      <c r="V15" s="6"/>
      <c r="W15" s="2"/>
    </row>
    <row r="16" spans="1:23" ht="15.5">
      <c r="A16" s="15">
        <v>6</v>
      </c>
      <c r="B16" s="70">
        <f>[4]Sheet1!E2236</f>
        <v>171516100008</v>
      </c>
      <c r="C16" s="82">
        <v>17</v>
      </c>
      <c r="D16" s="38"/>
      <c r="E16" s="65">
        <v>41</v>
      </c>
      <c r="F16" s="44"/>
      <c r="G16" s="45" t="s">
        <v>53</v>
      </c>
      <c r="H16" s="79">
        <f>AVERAGE(H11:H15)</f>
        <v>2.2000000000000002</v>
      </c>
      <c r="I16" s="79"/>
      <c r="J16" s="79"/>
      <c r="K16" s="79"/>
      <c r="L16" s="79"/>
      <c r="M16" s="79"/>
      <c r="N16" s="79"/>
      <c r="O16" s="79">
        <f t="shared" ref="O16:P16" si="0">AVERAGE(O11:O15)</f>
        <v>1.4</v>
      </c>
      <c r="P16" s="79">
        <f t="shared" si="0"/>
        <v>1.4</v>
      </c>
      <c r="Q16" s="79"/>
      <c r="R16" s="79"/>
      <c r="S16" s="79"/>
      <c r="T16" s="79">
        <f t="shared" ref="T16" si="1">AVERAGE(T11:T15)</f>
        <v>1.6</v>
      </c>
      <c r="U16" s="79"/>
      <c r="V16" s="79"/>
      <c r="W16" s="2"/>
    </row>
    <row r="17" spans="1:23" ht="15.5">
      <c r="A17" s="15">
        <v>7</v>
      </c>
      <c r="B17" s="70">
        <f>[4]Sheet1!E2237</f>
        <v>171516100009</v>
      </c>
      <c r="C17" s="82">
        <v>15.75</v>
      </c>
      <c r="D17" s="38"/>
      <c r="E17" s="65">
        <v>34</v>
      </c>
      <c r="F17" s="38"/>
      <c r="G17" s="47" t="s">
        <v>54</v>
      </c>
      <c r="H17" s="48">
        <f>(75.76*H16)/100</f>
        <v>1.6667200000000002</v>
      </c>
      <c r="I17" s="48"/>
      <c r="J17" s="48"/>
      <c r="K17" s="48"/>
      <c r="L17" s="48"/>
      <c r="M17" s="48"/>
      <c r="N17" s="48"/>
      <c r="O17" s="48">
        <f t="shared" ref="O17:P17" si="2">(75.76*O16)/100</f>
        <v>1.06064</v>
      </c>
      <c r="P17" s="48">
        <f t="shared" si="2"/>
        <v>1.06064</v>
      </c>
      <c r="Q17" s="48"/>
      <c r="R17" s="48"/>
      <c r="S17" s="48"/>
      <c r="T17" s="48">
        <f t="shared" ref="T17" si="3">(75.76*T16)/100</f>
        <v>1.2121600000000001</v>
      </c>
      <c r="U17" s="48"/>
      <c r="V17" s="48"/>
      <c r="W17" s="2"/>
    </row>
    <row r="18" spans="1:23">
      <c r="A18" s="15">
        <v>8</v>
      </c>
      <c r="B18" s="70">
        <f>[4]Sheet1!E2238</f>
        <v>171516100010</v>
      </c>
      <c r="C18" s="82">
        <v>13.5</v>
      </c>
      <c r="D18" s="38"/>
      <c r="E18" s="65">
        <v>18</v>
      </c>
      <c r="F18" s="49"/>
      <c r="G18" s="15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>
      <c r="A19" s="15">
        <v>9</v>
      </c>
      <c r="B19" s="70">
        <f>[4]Sheet1!E2239</f>
        <v>171516100011</v>
      </c>
      <c r="C19" s="82">
        <v>15.5</v>
      </c>
      <c r="D19" s="38"/>
      <c r="E19" s="65">
        <v>46</v>
      </c>
      <c r="F19" s="49"/>
      <c r="G19" s="15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>
      <c r="A20" s="15">
        <v>10</v>
      </c>
      <c r="B20" s="70">
        <f>[4]Sheet1!E2240</f>
        <v>171516100012</v>
      </c>
      <c r="C20" s="82">
        <v>13.75</v>
      </c>
      <c r="D20" s="38"/>
      <c r="E20" s="65">
        <v>55</v>
      </c>
      <c r="F20" s="49"/>
      <c r="G20" s="15"/>
      <c r="H20" s="2"/>
      <c r="I20" s="2"/>
      <c r="J20" s="30"/>
      <c r="K20" s="3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>
      <c r="A21" s="15">
        <v>11</v>
      </c>
      <c r="B21" s="70">
        <f>[4]Sheet1!E2241</f>
        <v>171516100013</v>
      </c>
      <c r="C21" s="82">
        <v>16.25</v>
      </c>
      <c r="D21" s="38"/>
      <c r="E21" s="65">
        <v>43</v>
      </c>
      <c r="F21" s="49"/>
      <c r="G21" s="15"/>
      <c r="H21" s="51"/>
      <c r="I21" s="90"/>
      <c r="J21" s="90"/>
      <c r="K21" s="2"/>
      <c r="L21" s="2"/>
      <c r="M21" s="30"/>
      <c r="N21" s="30"/>
      <c r="O21" s="30"/>
      <c r="P21" s="30"/>
      <c r="Q21" s="30"/>
      <c r="R21" s="2"/>
      <c r="S21" s="2"/>
      <c r="T21" s="2"/>
      <c r="U21" s="2"/>
      <c r="V21" s="2"/>
      <c r="W21" s="2"/>
    </row>
    <row r="22" spans="1:23">
      <c r="A22" s="15">
        <v>12</v>
      </c>
      <c r="B22" s="70">
        <f>[4]Sheet1!E2242</f>
        <v>171516100014</v>
      </c>
      <c r="C22" s="82">
        <v>16</v>
      </c>
      <c r="D22" s="38"/>
      <c r="E22" s="65">
        <v>44</v>
      </c>
      <c r="F22" s="49"/>
      <c r="G22" s="15"/>
      <c r="H22" s="52"/>
      <c r="I22" s="53"/>
      <c r="J22" s="53"/>
      <c r="K22" s="2"/>
      <c r="L22" s="2"/>
      <c r="M22" s="30"/>
      <c r="N22" s="30"/>
      <c r="O22" s="30"/>
      <c r="P22" s="30"/>
      <c r="Q22" s="30"/>
      <c r="R22" s="2"/>
      <c r="S22" s="2"/>
      <c r="T22" s="2"/>
      <c r="U22" s="2"/>
      <c r="V22" s="2"/>
      <c r="W22" s="2"/>
    </row>
    <row r="23" spans="1:23">
      <c r="A23" s="15">
        <v>13</v>
      </c>
      <c r="B23" s="70">
        <f>[4]Sheet1!E2243</f>
        <v>171516100017</v>
      </c>
      <c r="C23" s="82">
        <v>18.25</v>
      </c>
      <c r="D23" s="38"/>
      <c r="E23" s="65">
        <v>48</v>
      </c>
      <c r="F23" s="49"/>
      <c r="G23" s="15"/>
      <c r="H23" s="15"/>
      <c r="I23" s="2"/>
      <c r="J23" s="2"/>
      <c r="K23" s="2"/>
      <c r="L23" s="2"/>
      <c r="M23" s="2"/>
      <c r="N23" s="30"/>
      <c r="O23" s="30"/>
      <c r="P23" s="30"/>
      <c r="Q23" s="30"/>
      <c r="R23" s="30"/>
      <c r="S23" s="2"/>
      <c r="T23" s="2"/>
      <c r="U23" s="2"/>
      <c r="V23" s="2"/>
      <c r="W23" s="2"/>
    </row>
    <row r="24" spans="1:23">
      <c r="A24" s="15">
        <v>14</v>
      </c>
      <c r="B24" s="70">
        <f>[4]Sheet1!E2244</f>
        <v>171516100018</v>
      </c>
      <c r="C24" s="82">
        <v>16.5</v>
      </c>
      <c r="D24" s="38"/>
      <c r="E24" s="65">
        <v>44</v>
      </c>
      <c r="F24" s="49"/>
      <c r="G24" s="15"/>
      <c r="H24" s="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2"/>
    </row>
    <row r="25" spans="1:23" ht="15.5">
      <c r="A25" s="15">
        <v>15</v>
      </c>
      <c r="B25" s="70">
        <f>[4]Sheet1!E2245</f>
        <v>171516100019</v>
      </c>
      <c r="C25" s="82">
        <v>15.5</v>
      </c>
      <c r="D25" s="54"/>
      <c r="E25" s="65">
        <v>50</v>
      </c>
      <c r="F25" s="55"/>
      <c r="G25" s="56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2"/>
    </row>
    <row r="26" spans="1:23" ht="15.5">
      <c r="A26" s="15">
        <v>16</v>
      </c>
      <c r="B26" s="70">
        <f>[4]Sheet1!E2246</f>
        <v>171516100021</v>
      </c>
      <c r="C26" s="82">
        <v>21.5</v>
      </c>
      <c r="D26" s="38"/>
      <c r="E26" s="65">
        <v>62</v>
      </c>
      <c r="F26" s="49"/>
      <c r="G26" s="56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2"/>
    </row>
    <row r="27" spans="1:23" ht="15.5">
      <c r="A27" s="15">
        <v>17</v>
      </c>
      <c r="B27" s="70">
        <f>[4]Sheet1!E2247</f>
        <v>171516100022</v>
      </c>
      <c r="C27" s="82">
        <v>16.25</v>
      </c>
      <c r="D27" s="38"/>
      <c r="E27" s="65">
        <v>41</v>
      </c>
      <c r="F27" s="49"/>
      <c r="G27" s="56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2"/>
    </row>
    <row r="28" spans="1:23" ht="15.5">
      <c r="A28" s="15">
        <v>18</v>
      </c>
      <c r="B28" s="70">
        <f>[4]Sheet1!E2248</f>
        <v>171516100023</v>
      </c>
      <c r="C28" s="82">
        <v>17</v>
      </c>
      <c r="D28" s="38"/>
      <c r="E28" s="65">
        <v>53</v>
      </c>
      <c r="F28" s="49"/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2"/>
    </row>
    <row r="29" spans="1:23" ht="15.5">
      <c r="A29" s="15">
        <v>19</v>
      </c>
      <c r="B29" s="70">
        <f>[4]Sheet1!E2249</f>
        <v>171516100024</v>
      </c>
      <c r="C29" s="82">
        <v>21.5</v>
      </c>
      <c r="D29" s="38"/>
      <c r="E29" s="65">
        <v>68</v>
      </c>
      <c r="F29" s="49"/>
      <c r="G29" s="56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2"/>
    </row>
    <row r="30" spans="1:23" ht="15.5">
      <c r="A30" s="15">
        <v>20</v>
      </c>
      <c r="B30" s="70">
        <f>[4]Sheet1!E2250</f>
        <v>171516100026</v>
      </c>
      <c r="C30" s="82">
        <v>13.75</v>
      </c>
      <c r="D30" s="38"/>
      <c r="E30" s="65">
        <v>50</v>
      </c>
      <c r="F30" s="49"/>
      <c r="G30" s="56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2"/>
    </row>
    <row r="31" spans="1:23" ht="15.5">
      <c r="A31" s="15">
        <v>21</v>
      </c>
      <c r="B31" s="70">
        <f>[4]Sheet1!E2251</f>
        <v>171516100030</v>
      </c>
      <c r="C31" s="82">
        <v>11.5</v>
      </c>
      <c r="D31" s="38"/>
      <c r="E31" s="65">
        <v>40</v>
      </c>
      <c r="F31" s="49"/>
      <c r="G31" s="56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2"/>
    </row>
    <row r="32" spans="1:23" ht="15.5">
      <c r="A32" s="15">
        <v>22</v>
      </c>
      <c r="B32" s="70">
        <f>[4]Sheet1!E2252</f>
        <v>171516100031</v>
      </c>
      <c r="C32" s="82">
        <v>16.5</v>
      </c>
      <c r="D32" s="38"/>
      <c r="E32" s="65">
        <v>50</v>
      </c>
      <c r="F32" s="49"/>
      <c r="G32" s="56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2"/>
    </row>
    <row r="33" spans="1:23" ht="15.5">
      <c r="A33" s="15">
        <v>23</v>
      </c>
      <c r="B33" s="70">
        <f>[4]Sheet1!E2253</f>
        <v>171516100032</v>
      </c>
      <c r="C33" s="82">
        <v>15.25</v>
      </c>
      <c r="D33" s="38"/>
      <c r="E33" s="65">
        <v>51</v>
      </c>
      <c r="F33" s="49"/>
      <c r="G33" s="5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2"/>
    </row>
    <row r="34" spans="1:23" ht="15.5">
      <c r="A34" s="15">
        <v>24</v>
      </c>
      <c r="B34" s="70">
        <f>[4]Sheet1!E2254</f>
        <v>171516100033</v>
      </c>
      <c r="C34" s="82">
        <v>15.25</v>
      </c>
      <c r="D34" s="38"/>
      <c r="E34" s="65">
        <v>53</v>
      </c>
      <c r="F34" s="49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>
      <c r="A35" s="15">
        <v>25</v>
      </c>
      <c r="B35" s="70">
        <f>[4]Sheet1!E2255</f>
        <v>171516100034</v>
      </c>
      <c r="C35" s="82">
        <v>14.5</v>
      </c>
      <c r="D35" s="38"/>
      <c r="E35" s="65">
        <v>25</v>
      </c>
      <c r="F35" s="49"/>
      <c r="G35" s="50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2"/>
    </row>
    <row r="36" spans="1:23">
      <c r="A36" s="15">
        <v>26</v>
      </c>
      <c r="B36" s="70">
        <f>[4]Sheet1!E2256</f>
        <v>171516100035</v>
      </c>
      <c r="C36" s="82">
        <v>14.5</v>
      </c>
      <c r="D36" s="38"/>
      <c r="E36" s="65">
        <v>17</v>
      </c>
      <c r="F36" s="49"/>
      <c r="G36" s="15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>
      <c r="A37" s="15">
        <v>27</v>
      </c>
      <c r="B37" s="70">
        <f>[4]Sheet1!E2257</f>
        <v>171516100037</v>
      </c>
      <c r="C37" s="82">
        <v>16.25</v>
      </c>
      <c r="D37" s="38"/>
      <c r="E37" s="65">
        <v>40</v>
      </c>
      <c r="F37" s="49"/>
      <c r="G37" s="15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5">
      <c r="A38" s="15">
        <v>28</v>
      </c>
      <c r="B38" s="70">
        <f>[4]Sheet1!E2258</f>
        <v>171516100038</v>
      </c>
      <c r="C38" s="82">
        <v>15.5</v>
      </c>
      <c r="D38" s="38"/>
      <c r="E38" s="65">
        <v>27</v>
      </c>
      <c r="F38" s="49"/>
      <c r="G38" s="5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2"/>
    </row>
    <row r="39" spans="1:23" ht="15.5">
      <c r="A39" s="15">
        <v>29</v>
      </c>
      <c r="B39" s="70">
        <f>[4]Sheet1!E2259</f>
        <v>171516100039</v>
      </c>
      <c r="C39" s="82">
        <v>16.75</v>
      </c>
      <c r="D39" s="38"/>
      <c r="E39" s="65">
        <v>39</v>
      </c>
      <c r="F39" s="49"/>
      <c r="G39" s="56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2"/>
    </row>
    <row r="40" spans="1:23" ht="15.5">
      <c r="A40" s="15">
        <v>30</v>
      </c>
      <c r="B40" s="70">
        <f>[4]Sheet1!E2260</f>
        <v>171516100040</v>
      </c>
      <c r="C40" s="82">
        <v>15.5</v>
      </c>
      <c r="D40" s="38"/>
      <c r="E40" s="65">
        <v>43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2"/>
    </row>
    <row r="41" spans="1:23" ht="15.5">
      <c r="A41" s="15">
        <v>31</v>
      </c>
      <c r="B41" s="70">
        <f>[4]Sheet1!E2261</f>
        <v>171516100041</v>
      </c>
      <c r="C41" s="82">
        <v>14.5</v>
      </c>
      <c r="D41" s="38"/>
      <c r="E41" s="65">
        <v>35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2"/>
    </row>
    <row r="42" spans="1:23" ht="15.5">
      <c r="A42" s="15">
        <v>32</v>
      </c>
      <c r="B42" s="70">
        <f>[4]Sheet1!E2262</f>
        <v>171516100042</v>
      </c>
      <c r="C42" s="82">
        <v>15.25</v>
      </c>
      <c r="D42" s="38"/>
      <c r="E42" s="65">
        <v>44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2"/>
    </row>
    <row r="43" spans="1:23" ht="15.5">
      <c r="A43" s="15">
        <v>33</v>
      </c>
      <c r="B43" s="70">
        <f>[4]Sheet1!E2263</f>
        <v>171516100043</v>
      </c>
      <c r="C43" s="82">
        <v>14.75</v>
      </c>
      <c r="D43" s="38"/>
      <c r="E43" s="65">
        <v>35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2"/>
    </row>
    <row r="44" spans="1:23" ht="15.5">
      <c r="A44" s="15">
        <v>34</v>
      </c>
      <c r="B44" s="70">
        <f>[4]Sheet1!E2264</f>
        <v>171516100044</v>
      </c>
      <c r="C44" s="82">
        <v>14.5</v>
      </c>
      <c r="D44" s="38"/>
      <c r="E44" s="65">
        <v>35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2"/>
    </row>
    <row r="45" spans="1:23" ht="15.5">
      <c r="A45" s="15">
        <v>35</v>
      </c>
      <c r="B45" s="70">
        <f>[4]Sheet1!E2265</f>
        <v>171516100045</v>
      </c>
      <c r="C45" s="82">
        <v>16.5</v>
      </c>
      <c r="D45" s="38"/>
      <c r="E45" s="65">
        <v>45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2"/>
    </row>
    <row r="46" spans="1:23" ht="15.5">
      <c r="A46" s="15">
        <v>36</v>
      </c>
      <c r="B46" s="70">
        <f>[4]Sheet1!E2266</f>
        <v>171516100048</v>
      </c>
      <c r="C46" s="82">
        <v>15.5</v>
      </c>
      <c r="D46" s="38"/>
      <c r="E46" s="65">
        <v>28</v>
      </c>
      <c r="F46" s="49"/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2"/>
    </row>
    <row r="47" spans="1:23" ht="15.5">
      <c r="A47" s="15">
        <v>37</v>
      </c>
      <c r="B47" s="70">
        <f>[4]Sheet1!E2267</f>
        <v>171516100049</v>
      </c>
      <c r="C47" s="82">
        <v>17</v>
      </c>
      <c r="D47" s="38"/>
      <c r="E47" s="65">
        <v>46</v>
      </c>
      <c r="F47" s="49"/>
      <c r="G47" s="5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2"/>
    </row>
    <row r="48" spans="1:23" ht="15.5">
      <c r="A48" s="15">
        <v>38</v>
      </c>
      <c r="B48" s="70">
        <f>[4]Sheet1!E2268</f>
        <v>171516100050</v>
      </c>
      <c r="C48" s="82">
        <v>16.25</v>
      </c>
      <c r="D48" s="38"/>
      <c r="E48" s="65">
        <v>34</v>
      </c>
      <c r="F48" s="49"/>
      <c r="G48" s="5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2"/>
    </row>
    <row r="49" spans="1:23">
      <c r="A49" s="15">
        <v>39</v>
      </c>
      <c r="B49" s="70">
        <f>[4]Sheet1!E2269</f>
        <v>171516100051</v>
      </c>
      <c r="C49" s="82">
        <v>13.75</v>
      </c>
      <c r="D49" s="38"/>
      <c r="E49" s="65">
        <v>0</v>
      </c>
      <c r="F49" s="49"/>
      <c r="G49" s="50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2"/>
    </row>
    <row r="50" spans="1:23">
      <c r="A50" s="15">
        <v>40</v>
      </c>
      <c r="B50" s="70">
        <f>[4]Sheet1!E2270</f>
        <v>171516100052</v>
      </c>
      <c r="C50" s="82">
        <v>14.5</v>
      </c>
      <c r="D50" s="38"/>
      <c r="E50" s="65">
        <v>35</v>
      </c>
      <c r="F50" s="49"/>
      <c r="G50" s="15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>
      <c r="A51" s="15">
        <v>41</v>
      </c>
      <c r="B51" s="70">
        <f>[4]Sheet1!E2271</f>
        <v>171516100053</v>
      </c>
      <c r="C51" s="82">
        <v>14.75</v>
      </c>
      <c r="D51" s="38"/>
      <c r="E51" s="65">
        <v>40</v>
      </c>
      <c r="F51" s="49"/>
      <c r="G51" s="15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5">
      <c r="A52" s="15">
        <v>42</v>
      </c>
      <c r="B52" s="70">
        <f>[4]Sheet1!E2272</f>
        <v>171516100054</v>
      </c>
      <c r="C52" s="82">
        <v>16.5</v>
      </c>
      <c r="D52" s="54"/>
      <c r="E52" s="65">
        <v>46</v>
      </c>
      <c r="F52" s="55"/>
      <c r="G52" s="5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2"/>
    </row>
    <row r="53" spans="1:23" ht="15.5">
      <c r="A53" s="15">
        <v>43</v>
      </c>
      <c r="B53" s="70">
        <f>[4]Sheet1!E2273</f>
        <v>171516100055</v>
      </c>
      <c r="C53" s="82">
        <v>16</v>
      </c>
      <c r="D53" s="54"/>
      <c r="E53" s="65">
        <v>38</v>
      </c>
      <c r="F53" s="55"/>
      <c r="G53" s="5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2"/>
    </row>
    <row r="54" spans="1:23" ht="15.5">
      <c r="A54" s="15">
        <v>44</v>
      </c>
      <c r="B54" s="70">
        <f>[4]Sheet1!E2274</f>
        <v>171516100056</v>
      </c>
      <c r="C54" s="82">
        <v>14.5</v>
      </c>
      <c r="D54" s="38"/>
      <c r="E54" s="65">
        <v>35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2"/>
    </row>
    <row r="55" spans="1:23" ht="15.5">
      <c r="A55" s="15">
        <v>45</v>
      </c>
      <c r="B55" s="70">
        <f>[4]Sheet1!E2275</f>
        <v>171516100057</v>
      </c>
      <c r="C55" s="82">
        <v>16.25</v>
      </c>
      <c r="D55" s="38"/>
      <c r="E55" s="65">
        <v>45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2"/>
    </row>
    <row r="56" spans="1:23" ht="15.5">
      <c r="A56" s="15">
        <v>46</v>
      </c>
      <c r="B56" s="70">
        <f>[4]Sheet1!E2276</f>
        <v>171516100058</v>
      </c>
      <c r="C56" s="82">
        <v>16.75</v>
      </c>
      <c r="D56" s="38"/>
      <c r="E56" s="65">
        <v>43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2"/>
    </row>
    <row r="57" spans="1:23" ht="15.5">
      <c r="A57" s="15">
        <v>47</v>
      </c>
      <c r="B57" s="70">
        <f>[4]Sheet1!E2277</f>
        <v>171516100059</v>
      </c>
      <c r="C57" s="82">
        <v>16.75</v>
      </c>
      <c r="D57" s="38"/>
      <c r="E57" s="65">
        <v>41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2"/>
    </row>
    <row r="58" spans="1:23" ht="15.5">
      <c r="A58" s="15">
        <v>48</v>
      </c>
      <c r="B58" s="70">
        <f>[4]Sheet1!E2278</f>
        <v>171516100060</v>
      </c>
      <c r="C58" s="82">
        <v>22.5</v>
      </c>
      <c r="D58" s="38"/>
      <c r="E58" s="65">
        <v>69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2"/>
    </row>
    <row r="59" spans="1:23" ht="15.5">
      <c r="A59" s="15">
        <v>49</v>
      </c>
      <c r="B59" s="70">
        <f>[4]Sheet1!E2279</f>
        <v>171516100061</v>
      </c>
      <c r="C59" s="82">
        <v>16</v>
      </c>
      <c r="D59" s="38"/>
      <c r="E59" s="65">
        <v>34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2"/>
    </row>
    <row r="60" spans="1:23" ht="15.5">
      <c r="A60" s="15">
        <v>50</v>
      </c>
      <c r="B60" s="70">
        <f>[4]Sheet1!E2280</f>
        <v>171516100062</v>
      </c>
      <c r="C60" s="82">
        <v>17.25</v>
      </c>
      <c r="D60" s="38"/>
      <c r="E60" s="65">
        <v>51</v>
      </c>
      <c r="F60" s="49"/>
      <c r="G60" s="5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2"/>
    </row>
    <row r="61" spans="1:23" ht="15.5">
      <c r="A61" s="15">
        <v>51</v>
      </c>
      <c r="B61" s="70">
        <f>[4]Sheet1!E2281</f>
        <v>171516100064</v>
      </c>
      <c r="C61" s="82">
        <v>22.25</v>
      </c>
      <c r="D61" s="38"/>
      <c r="E61" s="65">
        <v>68</v>
      </c>
      <c r="F61" s="49"/>
      <c r="G61" s="56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2"/>
    </row>
    <row r="62" spans="1:23" ht="15.5">
      <c r="A62" s="15">
        <v>52</v>
      </c>
      <c r="B62" s="70">
        <f>[4]Sheet1!E2282</f>
        <v>171516100066</v>
      </c>
      <c r="C62" s="82">
        <v>14.5</v>
      </c>
      <c r="D62" s="38"/>
      <c r="E62" s="65">
        <v>42</v>
      </c>
      <c r="F62" s="49"/>
      <c r="G62" s="5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2"/>
    </row>
    <row r="63" spans="1:23">
      <c r="A63" s="15">
        <v>53</v>
      </c>
      <c r="B63" s="70">
        <f>[4]Sheet1!E2283</f>
        <v>171516100067</v>
      </c>
      <c r="C63" s="82">
        <v>18</v>
      </c>
      <c r="D63" s="38"/>
      <c r="E63" s="65">
        <v>35</v>
      </c>
      <c r="F63" s="49"/>
      <c r="G63" s="15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>
      <c r="A64" s="15">
        <v>54</v>
      </c>
      <c r="B64" s="70">
        <f>[4]Sheet1!E2284</f>
        <v>171516100068</v>
      </c>
      <c r="C64" s="82">
        <v>18.25</v>
      </c>
      <c r="D64" s="38"/>
      <c r="E64" s="65">
        <v>46</v>
      </c>
      <c r="F64" s="49"/>
      <c r="G64" s="1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>
      <c r="A65" s="15">
        <v>55</v>
      </c>
      <c r="B65" s="70">
        <f>[4]Sheet1!E2285</f>
        <v>171516100069</v>
      </c>
      <c r="C65" s="82">
        <v>16.25</v>
      </c>
      <c r="D65" s="38"/>
      <c r="E65" s="65">
        <v>42</v>
      </c>
      <c r="F65" s="49"/>
      <c r="G65" s="1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>
      <c r="A66" s="15">
        <v>56</v>
      </c>
      <c r="B66" s="70">
        <f>[4]Sheet1!E2286</f>
        <v>171516100070</v>
      </c>
      <c r="C66" s="82">
        <v>15.75</v>
      </c>
      <c r="D66" s="38"/>
      <c r="E66" s="65">
        <v>41</v>
      </c>
      <c r="F66" s="49"/>
      <c r="G66" s="1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>
      <c r="A67" s="15">
        <v>57</v>
      </c>
      <c r="B67" s="70">
        <f>[4]Sheet1!E2287</f>
        <v>171516100071</v>
      </c>
      <c r="C67" s="82">
        <v>18.5</v>
      </c>
      <c r="D67" s="38"/>
      <c r="E67" s="65">
        <v>52</v>
      </c>
      <c r="F67" s="49"/>
      <c r="G67" s="1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>
      <c r="A68" s="15">
        <v>58</v>
      </c>
      <c r="B68" s="70">
        <f>[4]Sheet1!E2288</f>
        <v>171516100072</v>
      </c>
      <c r="C68" s="82">
        <v>18.5</v>
      </c>
      <c r="D68" s="38"/>
      <c r="E68" s="65">
        <v>44</v>
      </c>
      <c r="F68" s="49"/>
      <c r="G68" s="15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>
      <c r="A69" s="15">
        <v>59</v>
      </c>
      <c r="B69" s="70">
        <f>[4]Sheet1!E2289</f>
        <v>171516100073</v>
      </c>
      <c r="C69" s="82">
        <v>16.75</v>
      </c>
      <c r="D69" s="38"/>
      <c r="E69" s="65">
        <v>38</v>
      </c>
      <c r="F69" s="49"/>
      <c r="G69" s="15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>
      <c r="A70" s="15">
        <v>60</v>
      </c>
      <c r="B70" s="70">
        <f>[4]Sheet1!E2290</f>
        <v>171516100074</v>
      </c>
      <c r="C70" s="82">
        <v>14.5</v>
      </c>
      <c r="D70" s="38"/>
      <c r="E70" s="65">
        <v>13</v>
      </c>
      <c r="F70" s="49"/>
      <c r="G70" s="15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>
      <c r="A71" s="15">
        <v>61</v>
      </c>
      <c r="B71" s="70">
        <f>[4]Sheet1!E2291</f>
        <v>171516101075</v>
      </c>
      <c r="C71" s="82">
        <v>18</v>
      </c>
      <c r="E71" s="65">
        <v>55</v>
      </c>
    </row>
    <row r="72" spans="1:23">
      <c r="A72" s="15">
        <v>62</v>
      </c>
      <c r="B72" s="70">
        <f>[4]Sheet1!E2292</f>
        <v>171516101076</v>
      </c>
      <c r="C72" s="82">
        <v>14.5</v>
      </c>
      <c r="E72" s="65">
        <v>26</v>
      </c>
    </row>
    <row r="73" spans="1:23">
      <c r="A73" s="15">
        <v>63</v>
      </c>
      <c r="B73" s="70">
        <f>[4]Sheet1!E2293</f>
        <v>171516101077</v>
      </c>
      <c r="C73" s="82">
        <v>14.5</v>
      </c>
      <c r="E73" s="65">
        <v>44</v>
      </c>
    </row>
    <row r="74" spans="1:23">
      <c r="A74" s="15">
        <v>64</v>
      </c>
      <c r="B74" s="70">
        <f>[4]Sheet1!E2294</f>
        <v>171516101078</v>
      </c>
      <c r="C74" s="82">
        <v>13.75</v>
      </c>
      <c r="E74" s="65">
        <v>36</v>
      </c>
    </row>
    <row r="75" spans="1:23">
      <c r="A75" s="15">
        <v>65</v>
      </c>
      <c r="B75" s="70">
        <f>[4]Sheet1!E2295</f>
        <v>171516101079</v>
      </c>
      <c r="C75" s="65">
        <v>13</v>
      </c>
      <c r="E75" s="65">
        <v>42</v>
      </c>
    </row>
    <row r="76" spans="1:23">
      <c r="A76" s="15">
        <v>66</v>
      </c>
      <c r="B76" s="70">
        <f>[4]Sheet1!E2296</f>
        <v>171516101080</v>
      </c>
      <c r="C76" s="65">
        <v>14</v>
      </c>
      <c r="E76" s="65">
        <v>39</v>
      </c>
    </row>
  </sheetData>
  <mergeCells count="7">
    <mergeCell ref="O3:W7"/>
    <mergeCell ref="A4:E4"/>
    <mergeCell ref="I21:J21"/>
    <mergeCell ref="A1:E1"/>
    <mergeCell ref="G1:M1"/>
    <mergeCell ref="A2:E2"/>
    <mergeCell ref="A3:E3"/>
  </mergeCells>
  <conditionalFormatting sqref="C75:C76">
    <cfRule type="cellIs" dxfId="48" priority="2" operator="equal">
      <formula>0</formula>
    </cfRule>
  </conditionalFormatting>
  <conditionalFormatting sqref="C11:C74">
    <cfRule type="cellIs" dxfId="47" priority="1" operator="equal">
      <formula>0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6"/>
  <sheetViews>
    <sheetView topLeftCell="E7" workbookViewId="0">
      <selection activeCell="H17" sqref="H17:V17"/>
    </sheetView>
  </sheetViews>
  <sheetFormatPr defaultRowHeight="14.5"/>
  <sheetData>
    <row r="1" spans="1:23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89" t="s">
        <v>1</v>
      </c>
      <c r="B2" s="89"/>
      <c r="C2" s="89"/>
      <c r="D2" s="89"/>
      <c r="E2" s="89"/>
      <c r="F2" s="3"/>
      <c r="G2" s="4" t="s">
        <v>2</v>
      </c>
      <c r="H2" s="5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2.5">
      <c r="A3" s="89" t="s">
        <v>215</v>
      </c>
      <c r="B3" s="89"/>
      <c r="C3" s="89"/>
      <c r="D3" s="89"/>
      <c r="E3" s="89"/>
      <c r="F3" s="3"/>
      <c r="G3" s="4" t="s">
        <v>4</v>
      </c>
      <c r="H3" s="5"/>
      <c r="I3" s="7" t="s">
        <v>5</v>
      </c>
      <c r="J3" s="2"/>
      <c r="K3" s="8" t="s">
        <v>6</v>
      </c>
      <c r="L3" s="8" t="s">
        <v>7</v>
      </c>
      <c r="M3" s="2"/>
      <c r="N3" s="8" t="s">
        <v>8</v>
      </c>
      <c r="O3" s="88" t="s">
        <v>9</v>
      </c>
      <c r="P3" s="88"/>
      <c r="Q3" s="88"/>
      <c r="R3" s="88"/>
      <c r="S3" s="88"/>
      <c r="T3" s="88"/>
      <c r="U3" s="88"/>
      <c r="V3" s="88"/>
      <c r="W3" s="88"/>
    </row>
    <row r="4" spans="1:23" ht="21">
      <c r="A4" s="89" t="s">
        <v>214</v>
      </c>
      <c r="B4" s="89"/>
      <c r="C4" s="89"/>
      <c r="D4" s="89"/>
      <c r="E4" s="89"/>
      <c r="F4" s="3"/>
      <c r="G4" s="4" t="s">
        <v>11</v>
      </c>
      <c r="H4" s="5"/>
      <c r="I4" s="6"/>
      <c r="J4" s="2"/>
      <c r="K4" s="9" t="s">
        <v>12</v>
      </c>
      <c r="L4" s="9">
        <v>3</v>
      </c>
      <c r="M4" s="2"/>
      <c r="N4" s="10">
        <v>3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21">
      <c r="A5" s="11" t="s">
        <v>13</v>
      </c>
      <c r="B5" s="11"/>
      <c r="C5" s="11"/>
      <c r="D5" s="11"/>
      <c r="E5" s="11"/>
      <c r="F5" s="3"/>
      <c r="G5" s="4" t="s">
        <v>14</v>
      </c>
      <c r="H5" s="41">
        <v>96.969696969696969</v>
      </c>
      <c r="I5" s="6"/>
      <c r="J5" s="2"/>
      <c r="K5" s="13" t="s">
        <v>15</v>
      </c>
      <c r="L5" s="13">
        <v>2</v>
      </c>
      <c r="M5" s="2"/>
      <c r="N5" s="14">
        <v>2</v>
      </c>
      <c r="O5" s="88"/>
      <c r="P5" s="88"/>
      <c r="Q5" s="88"/>
      <c r="R5" s="88"/>
      <c r="S5" s="88"/>
      <c r="T5" s="88"/>
      <c r="U5" s="88"/>
      <c r="V5" s="88"/>
      <c r="W5" s="88"/>
    </row>
    <row r="6" spans="1:23" ht="21">
      <c r="A6" s="15"/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42">
        <v>100</v>
      </c>
      <c r="I6" s="6"/>
      <c r="J6" s="2"/>
      <c r="K6" s="19" t="s">
        <v>20</v>
      </c>
      <c r="L6" s="19">
        <v>1</v>
      </c>
      <c r="M6" s="2"/>
      <c r="N6" s="20">
        <v>1</v>
      </c>
      <c r="O6" s="88"/>
      <c r="P6" s="88"/>
      <c r="Q6" s="88"/>
      <c r="R6" s="88"/>
      <c r="S6" s="88"/>
      <c r="T6" s="88"/>
      <c r="U6" s="88"/>
      <c r="V6" s="88"/>
      <c r="W6" s="88"/>
    </row>
    <row r="7" spans="1:23" ht="58">
      <c r="A7" s="15"/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98.484848484848484</v>
      </c>
      <c r="I7" s="26">
        <v>0.6</v>
      </c>
      <c r="J7" s="2"/>
      <c r="K7" s="27" t="s">
        <v>24</v>
      </c>
      <c r="L7" s="27">
        <v>0</v>
      </c>
      <c r="M7" s="2"/>
      <c r="N7" s="28"/>
      <c r="O7" s="88"/>
      <c r="P7" s="88"/>
      <c r="Q7" s="88"/>
      <c r="R7" s="88"/>
      <c r="S7" s="88"/>
      <c r="T7" s="88"/>
      <c r="U7" s="88"/>
      <c r="V7" s="88"/>
      <c r="W7" s="88"/>
    </row>
    <row r="8" spans="1:23">
      <c r="A8" s="15"/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57</v>
      </c>
      <c r="I8" s="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>
      <c r="A9" s="15"/>
      <c r="B9" s="21" t="s">
        <v>30</v>
      </c>
      <c r="C9" s="23" t="s">
        <v>140</v>
      </c>
      <c r="D9" s="23"/>
      <c r="E9" s="23" t="s">
        <v>140</v>
      </c>
      <c r="F9" s="29"/>
      <c r="G9" s="15"/>
      <c r="H9" s="30"/>
      <c r="I9" s="3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5">
      <c r="A10" s="15"/>
      <c r="B10" s="21" t="s">
        <v>32</v>
      </c>
      <c r="C10" s="23">
        <v>30</v>
      </c>
      <c r="D10" s="31">
        <f>(0.55*30)</f>
        <v>16.5</v>
      </c>
      <c r="E10" s="32">
        <v>70</v>
      </c>
      <c r="F10" s="33">
        <f>0.55*70</f>
        <v>38.5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  <c r="U10" s="36" t="s">
        <v>46</v>
      </c>
      <c r="V10" s="36" t="s">
        <v>47</v>
      </c>
      <c r="W10" s="2"/>
    </row>
    <row r="11" spans="1:23" ht="15.5">
      <c r="A11" s="15">
        <v>1</v>
      </c>
      <c r="B11" s="70">
        <f>[4]Sheet1!E2231</f>
        <v>171516100002</v>
      </c>
      <c r="C11" s="38">
        <v>26</v>
      </c>
      <c r="D11" s="38">
        <f>COUNTIF(C11:C82,"&gt;="&amp;D10)</f>
        <v>64</v>
      </c>
      <c r="E11" s="38">
        <v>52</v>
      </c>
      <c r="F11" s="39">
        <f>COUNTIF(E11:E82,"&gt;="&amp;F10)</f>
        <v>66</v>
      </c>
      <c r="G11" s="40" t="s">
        <v>48</v>
      </c>
      <c r="H11" s="4">
        <v>2</v>
      </c>
      <c r="I11" s="4">
        <v>2</v>
      </c>
      <c r="J11" s="4"/>
      <c r="K11" s="6"/>
      <c r="L11" s="4">
        <v>2</v>
      </c>
      <c r="M11" s="6"/>
      <c r="N11" s="6"/>
      <c r="O11" s="6"/>
      <c r="P11" s="6">
        <v>2</v>
      </c>
      <c r="Q11" s="4">
        <v>3</v>
      </c>
      <c r="R11" s="4"/>
      <c r="S11" s="6"/>
      <c r="T11" s="6">
        <v>1</v>
      </c>
      <c r="V11" s="6"/>
      <c r="W11" s="2"/>
    </row>
    <row r="12" spans="1:23" ht="15.5">
      <c r="A12" s="15">
        <v>2</v>
      </c>
      <c r="B12" s="70">
        <f>[4]Sheet1!E2232</f>
        <v>171516100003</v>
      </c>
      <c r="C12" s="38">
        <v>24</v>
      </c>
      <c r="D12" s="41">
        <f>(64/66)*100</f>
        <v>96.969696969696969</v>
      </c>
      <c r="E12" s="38">
        <v>56</v>
      </c>
      <c r="F12" s="42">
        <f>(66/66)*100</f>
        <v>100</v>
      </c>
      <c r="G12" s="40" t="s">
        <v>49</v>
      </c>
      <c r="H12" s="43">
        <v>3</v>
      </c>
      <c r="I12" s="43">
        <v>3</v>
      </c>
      <c r="J12" s="43"/>
      <c r="K12" s="6"/>
      <c r="L12" s="43">
        <v>3</v>
      </c>
      <c r="M12" s="6"/>
      <c r="N12" s="6"/>
      <c r="O12" s="6"/>
      <c r="P12" s="6">
        <v>3</v>
      </c>
      <c r="Q12" s="4">
        <v>2</v>
      </c>
      <c r="R12" s="4"/>
      <c r="S12" s="6"/>
      <c r="T12" s="6">
        <v>2</v>
      </c>
      <c r="V12" s="6"/>
      <c r="W12" s="2"/>
    </row>
    <row r="13" spans="1:23" ht="15.5">
      <c r="A13" s="15">
        <v>3</v>
      </c>
      <c r="B13" s="70">
        <f>[4]Sheet1!E2233</f>
        <v>171516100005</v>
      </c>
      <c r="C13" s="38">
        <v>28</v>
      </c>
      <c r="D13" s="38"/>
      <c r="E13" s="38">
        <v>52</v>
      </c>
      <c r="F13" s="44"/>
      <c r="G13" s="40" t="s">
        <v>50</v>
      </c>
      <c r="H13" s="43">
        <v>2</v>
      </c>
      <c r="I13" s="43">
        <v>2</v>
      </c>
      <c r="J13" s="43"/>
      <c r="K13" s="6"/>
      <c r="L13" s="43">
        <v>2</v>
      </c>
      <c r="M13" s="6"/>
      <c r="N13" s="6"/>
      <c r="O13" s="6"/>
      <c r="P13" s="6">
        <v>2</v>
      </c>
      <c r="Q13" s="4">
        <v>3</v>
      </c>
      <c r="R13" s="4"/>
      <c r="S13" s="6"/>
      <c r="T13" s="6">
        <v>1</v>
      </c>
      <c r="V13" s="6"/>
      <c r="W13" s="2"/>
    </row>
    <row r="14" spans="1:23" ht="15.5">
      <c r="A14" s="15">
        <v>4</v>
      </c>
      <c r="B14" s="70">
        <f>[4]Sheet1!E2234</f>
        <v>171516100006</v>
      </c>
      <c r="C14" s="38">
        <v>26</v>
      </c>
      <c r="D14" s="38"/>
      <c r="E14" s="38">
        <v>54</v>
      </c>
      <c r="F14" s="44"/>
      <c r="G14" s="40" t="s">
        <v>51</v>
      </c>
      <c r="H14" s="43">
        <v>3</v>
      </c>
      <c r="I14" s="43">
        <v>3</v>
      </c>
      <c r="J14" s="43"/>
      <c r="K14" s="6"/>
      <c r="L14" s="43">
        <v>3</v>
      </c>
      <c r="M14" s="6"/>
      <c r="N14" s="6"/>
      <c r="O14" s="6"/>
      <c r="P14" s="6">
        <v>3</v>
      </c>
      <c r="Q14" s="4">
        <v>2</v>
      </c>
      <c r="R14" s="4"/>
      <c r="S14" s="6"/>
      <c r="T14" s="6">
        <v>1</v>
      </c>
      <c r="V14" s="6"/>
      <c r="W14" s="2"/>
    </row>
    <row r="15" spans="1:23" ht="15.5">
      <c r="A15" s="15">
        <v>5</v>
      </c>
      <c r="B15" s="70">
        <f>[4]Sheet1!E2235</f>
        <v>171516100007</v>
      </c>
      <c r="C15" s="38">
        <v>26</v>
      </c>
      <c r="D15" s="38"/>
      <c r="E15" s="38">
        <v>54</v>
      </c>
      <c r="F15" s="44"/>
      <c r="G15" s="40" t="s">
        <v>52</v>
      </c>
      <c r="H15" s="43">
        <v>2</v>
      </c>
      <c r="I15" s="43">
        <v>2</v>
      </c>
      <c r="J15" s="43"/>
      <c r="K15" s="6"/>
      <c r="L15" s="43">
        <v>2</v>
      </c>
      <c r="M15" s="6"/>
      <c r="N15" s="6"/>
      <c r="O15" s="6"/>
      <c r="P15" s="6">
        <v>2</v>
      </c>
      <c r="Q15" s="4">
        <v>2</v>
      </c>
      <c r="R15" s="4"/>
      <c r="S15" s="6"/>
      <c r="T15" s="6">
        <v>2</v>
      </c>
      <c r="V15" s="6"/>
      <c r="W15" s="2"/>
    </row>
    <row r="16" spans="1:23" ht="15.5">
      <c r="A16" s="15">
        <v>6</v>
      </c>
      <c r="B16" s="70">
        <f>[4]Sheet1!E2236</f>
        <v>171516100008</v>
      </c>
      <c r="C16" s="38">
        <v>26</v>
      </c>
      <c r="D16" s="38"/>
      <c r="E16" s="38">
        <v>60</v>
      </c>
      <c r="F16" s="44"/>
      <c r="G16" s="45" t="s">
        <v>53</v>
      </c>
      <c r="H16" s="79">
        <f>AVERAGE(H11:H15)</f>
        <v>2.4</v>
      </c>
      <c r="I16" s="79">
        <f t="shared" ref="I16:Q16" si="0">AVERAGE(I11:I15)</f>
        <v>2.4</v>
      </c>
      <c r="J16" s="79"/>
      <c r="K16" s="79"/>
      <c r="L16" s="79">
        <f t="shared" si="0"/>
        <v>2.4</v>
      </c>
      <c r="M16" s="79"/>
      <c r="N16" s="79"/>
      <c r="O16" s="79"/>
      <c r="P16" s="79">
        <f t="shared" si="0"/>
        <v>2.4</v>
      </c>
      <c r="Q16" s="79">
        <f t="shared" si="0"/>
        <v>2.4</v>
      </c>
      <c r="R16" s="79"/>
      <c r="S16" s="79"/>
      <c r="T16" s="79">
        <f>AVERAGE(T11:T15)</f>
        <v>1.4</v>
      </c>
      <c r="V16" s="79"/>
      <c r="W16" s="2"/>
    </row>
    <row r="17" spans="1:23" ht="15.5">
      <c r="A17" s="15">
        <v>7</v>
      </c>
      <c r="B17" s="70">
        <f>[4]Sheet1!E2237</f>
        <v>171516100009</v>
      </c>
      <c r="C17" s="38">
        <v>26</v>
      </c>
      <c r="D17" s="38"/>
      <c r="E17" s="38">
        <v>54</v>
      </c>
      <c r="F17" s="38"/>
      <c r="G17" s="47" t="s">
        <v>54</v>
      </c>
      <c r="H17" s="48">
        <f>(98.48*H16)/100</f>
        <v>2.3635199999999998</v>
      </c>
      <c r="I17" s="48">
        <f t="shared" ref="I17:Q17" si="1">(98.48*I16)/100</f>
        <v>2.3635199999999998</v>
      </c>
      <c r="J17" s="48"/>
      <c r="K17" s="48"/>
      <c r="L17" s="48">
        <f t="shared" si="1"/>
        <v>2.3635199999999998</v>
      </c>
      <c r="M17" s="48"/>
      <c r="N17" s="48"/>
      <c r="O17" s="48"/>
      <c r="P17" s="48">
        <f t="shared" si="1"/>
        <v>2.3635199999999998</v>
      </c>
      <c r="Q17" s="48">
        <f t="shared" si="1"/>
        <v>2.3635199999999998</v>
      </c>
      <c r="R17" s="48"/>
      <c r="S17" s="48"/>
      <c r="T17" s="48">
        <f>(98.48*T16)/100</f>
        <v>1.3787199999999999</v>
      </c>
      <c r="V17" s="48"/>
      <c r="W17" s="2"/>
    </row>
    <row r="18" spans="1:23">
      <c r="A18" s="15">
        <v>8</v>
      </c>
      <c r="B18" s="70">
        <f>[4]Sheet1!E2238</f>
        <v>171516100010</v>
      </c>
      <c r="C18" s="38">
        <v>26</v>
      </c>
      <c r="D18" s="38"/>
      <c r="E18" s="38">
        <v>56</v>
      </c>
      <c r="F18" s="49"/>
      <c r="G18" s="15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>
      <c r="A19" s="15">
        <v>9</v>
      </c>
      <c r="B19" s="70">
        <f>[4]Sheet1!E2239</f>
        <v>171516100011</v>
      </c>
      <c r="C19" s="38">
        <v>26</v>
      </c>
      <c r="D19" s="38"/>
      <c r="E19" s="38">
        <v>50</v>
      </c>
      <c r="F19" s="49"/>
      <c r="G19" s="15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>
      <c r="A20" s="15">
        <v>10</v>
      </c>
      <c r="B20" s="70">
        <f>[4]Sheet1!E2240</f>
        <v>171516100012</v>
      </c>
      <c r="C20" s="38">
        <v>26</v>
      </c>
      <c r="D20" s="38"/>
      <c r="E20" s="38">
        <v>48</v>
      </c>
      <c r="F20" s="49"/>
      <c r="G20" s="15"/>
      <c r="H20" s="2"/>
      <c r="I20" s="2"/>
      <c r="J20" s="30"/>
      <c r="K20" s="3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>
      <c r="A21" s="15">
        <v>11</v>
      </c>
      <c r="B21" s="70">
        <f>[4]Sheet1!E2241</f>
        <v>171516100013</v>
      </c>
      <c r="C21" s="38">
        <v>26</v>
      </c>
      <c r="D21" s="38"/>
      <c r="E21" s="38">
        <v>62</v>
      </c>
      <c r="F21" s="49"/>
      <c r="G21" s="15"/>
      <c r="H21" s="51"/>
      <c r="I21" s="90"/>
      <c r="J21" s="90"/>
      <c r="K21" s="2"/>
      <c r="L21" s="2"/>
      <c r="M21" s="30"/>
      <c r="N21" s="30"/>
      <c r="O21" s="30"/>
      <c r="P21" s="30"/>
      <c r="Q21" s="30"/>
      <c r="R21" s="2"/>
      <c r="S21" s="2"/>
      <c r="T21" s="2"/>
      <c r="U21" s="2"/>
      <c r="V21" s="2"/>
      <c r="W21" s="2"/>
    </row>
    <row r="22" spans="1:23">
      <c r="A22" s="15">
        <v>12</v>
      </c>
      <c r="B22" s="70">
        <f>[4]Sheet1!E2242</f>
        <v>171516100014</v>
      </c>
      <c r="C22" s="38">
        <v>26</v>
      </c>
      <c r="D22" s="38"/>
      <c r="E22" s="38">
        <v>50</v>
      </c>
      <c r="F22" s="49"/>
      <c r="G22" s="15"/>
      <c r="H22" s="52"/>
      <c r="I22" s="53"/>
      <c r="J22" s="53"/>
      <c r="K22" s="2"/>
      <c r="L22" s="2"/>
      <c r="M22" s="30"/>
      <c r="N22" s="30"/>
      <c r="O22" s="30"/>
      <c r="P22" s="30"/>
      <c r="Q22" s="30"/>
      <c r="R22" s="2"/>
      <c r="S22" s="2"/>
      <c r="T22" s="2"/>
      <c r="U22" s="2"/>
      <c r="V22" s="2"/>
      <c r="W22" s="2"/>
    </row>
    <row r="23" spans="1:23">
      <c r="A23" s="15">
        <v>13</v>
      </c>
      <c r="B23" s="70">
        <f>[4]Sheet1!E2243</f>
        <v>171516100017</v>
      </c>
      <c r="C23" s="38">
        <v>26</v>
      </c>
      <c r="D23" s="38"/>
      <c r="E23" s="38">
        <v>52</v>
      </c>
      <c r="F23" s="49"/>
      <c r="G23" s="15"/>
      <c r="H23" s="15"/>
      <c r="I23" s="2"/>
      <c r="J23" s="2"/>
      <c r="K23" s="2"/>
      <c r="L23" s="2"/>
      <c r="M23" s="2"/>
      <c r="N23" s="30"/>
      <c r="O23" s="30"/>
      <c r="P23" s="30"/>
      <c r="Q23" s="30"/>
      <c r="R23" s="30"/>
      <c r="S23" s="2"/>
      <c r="T23" s="2"/>
      <c r="U23" s="2"/>
      <c r="V23" s="2"/>
      <c r="W23" s="2"/>
    </row>
    <row r="24" spans="1:23">
      <c r="A24" s="15">
        <v>14</v>
      </c>
      <c r="B24" s="70">
        <f>[4]Sheet1!E2244</f>
        <v>171516100018</v>
      </c>
      <c r="C24" s="38">
        <v>26</v>
      </c>
      <c r="D24" s="38"/>
      <c r="E24" s="38">
        <v>54</v>
      </c>
      <c r="F24" s="49"/>
      <c r="G24" s="15"/>
      <c r="H24" s="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2"/>
    </row>
    <row r="25" spans="1:23" ht="15.5">
      <c r="A25" s="15">
        <v>15</v>
      </c>
      <c r="B25" s="70">
        <f>[4]Sheet1!E2245</f>
        <v>171516100019</v>
      </c>
      <c r="C25" s="38">
        <v>26</v>
      </c>
      <c r="D25" s="54"/>
      <c r="E25" s="38">
        <v>56</v>
      </c>
      <c r="F25" s="55"/>
      <c r="G25" s="56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2"/>
    </row>
    <row r="26" spans="1:23" ht="15.5">
      <c r="A26" s="15">
        <v>16</v>
      </c>
      <c r="B26" s="70">
        <f>[4]Sheet1!E2246</f>
        <v>171516100021</v>
      </c>
      <c r="C26" s="38">
        <v>26</v>
      </c>
      <c r="D26" s="38"/>
      <c r="E26" s="38">
        <v>62</v>
      </c>
      <c r="F26" s="49"/>
      <c r="G26" s="56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2"/>
    </row>
    <row r="27" spans="1:23" ht="15.5">
      <c r="A27" s="15">
        <v>17</v>
      </c>
      <c r="B27" s="70">
        <f>[4]Sheet1!E2247</f>
        <v>171516100022</v>
      </c>
      <c r="C27" s="38">
        <v>26</v>
      </c>
      <c r="D27" s="38"/>
      <c r="E27" s="38">
        <v>50</v>
      </c>
      <c r="F27" s="49"/>
      <c r="G27" s="56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2"/>
    </row>
    <row r="28" spans="1:23" ht="15.5">
      <c r="A28" s="15">
        <v>18</v>
      </c>
      <c r="B28" s="70">
        <f>[4]Sheet1!E2248</f>
        <v>171516100023</v>
      </c>
      <c r="C28" s="38">
        <v>26</v>
      </c>
      <c r="D28" s="38"/>
      <c r="E28" s="38">
        <v>58</v>
      </c>
      <c r="F28" s="49"/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2"/>
    </row>
    <row r="29" spans="1:23" ht="15.5">
      <c r="A29" s="15">
        <v>19</v>
      </c>
      <c r="B29" s="70">
        <f>[4]Sheet1!E2249</f>
        <v>171516100024</v>
      </c>
      <c r="C29" s="38">
        <v>26</v>
      </c>
      <c r="D29" s="38"/>
      <c r="E29" s="38">
        <v>64</v>
      </c>
      <c r="F29" s="49"/>
      <c r="G29" s="56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2"/>
    </row>
    <row r="30" spans="1:23" ht="15.5">
      <c r="A30" s="15">
        <v>20</v>
      </c>
      <c r="B30" s="70">
        <f>[4]Sheet1!E2250</f>
        <v>171516100026</v>
      </c>
      <c r="C30" s="38">
        <v>26</v>
      </c>
      <c r="D30" s="38"/>
      <c r="E30" s="38">
        <v>58</v>
      </c>
      <c r="F30" s="49"/>
      <c r="G30" s="56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2"/>
    </row>
    <row r="31" spans="1:23" ht="15.5">
      <c r="A31" s="15">
        <v>21</v>
      </c>
      <c r="B31" s="70">
        <f>[4]Sheet1!E2251</f>
        <v>171516100030</v>
      </c>
      <c r="C31" s="38">
        <v>26</v>
      </c>
      <c r="D31" s="38"/>
      <c r="E31" s="38">
        <v>56</v>
      </c>
      <c r="F31" s="49"/>
      <c r="G31" s="56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2"/>
    </row>
    <row r="32" spans="1:23" ht="15.5">
      <c r="A32" s="15">
        <v>22</v>
      </c>
      <c r="B32" s="70">
        <f>[4]Sheet1!E2252</f>
        <v>171516100031</v>
      </c>
      <c r="C32" s="38">
        <v>26</v>
      </c>
      <c r="D32" s="38"/>
      <c r="E32" s="38">
        <v>64</v>
      </c>
      <c r="F32" s="49"/>
      <c r="G32" s="56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2"/>
    </row>
    <row r="33" spans="1:23" ht="15.5">
      <c r="A33" s="15">
        <v>23</v>
      </c>
      <c r="B33" s="70">
        <f>[4]Sheet1!E2253</f>
        <v>171516100032</v>
      </c>
      <c r="C33" s="38">
        <v>26</v>
      </c>
      <c r="D33" s="38"/>
      <c r="E33" s="38">
        <v>60</v>
      </c>
      <c r="F33" s="49"/>
      <c r="G33" s="5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2"/>
    </row>
    <row r="34" spans="1:23" ht="15.5">
      <c r="A34" s="15">
        <v>24</v>
      </c>
      <c r="B34" s="70">
        <f>[4]Sheet1!E2254</f>
        <v>171516100033</v>
      </c>
      <c r="C34" s="38">
        <v>26</v>
      </c>
      <c r="D34" s="38"/>
      <c r="E34" s="38">
        <v>58</v>
      </c>
      <c r="F34" s="49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>
      <c r="A35" s="15">
        <v>25</v>
      </c>
      <c r="B35" s="70">
        <f>[4]Sheet1!E2255</f>
        <v>171516100034</v>
      </c>
      <c r="C35" s="38">
        <v>26</v>
      </c>
      <c r="D35" s="38"/>
      <c r="E35" s="38">
        <v>50</v>
      </c>
      <c r="F35" s="49"/>
      <c r="G35" s="50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2"/>
    </row>
    <row r="36" spans="1:23">
      <c r="A36" s="15">
        <v>26</v>
      </c>
      <c r="B36" s="70">
        <f>[4]Sheet1!E2256</f>
        <v>171516100035</v>
      </c>
      <c r="C36" s="38">
        <v>26</v>
      </c>
      <c r="D36" s="38"/>
      <c r="E36" s="38">
        <v>52</v>
      </c>
      <c r="F36" s="49"/>
      <c r="G36" s="15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>
      <c r="A37" s="15">
        <v>27</v>
      </c>
      <c r="B37" s="70">
        <f>[4]Sheet1!E2257</f>
        <v>171516100037</v>
      </c>
      <c r="C37" s="38">
        <v>26</v>
      </c>
      <c r="D37" s="38"/>
      <c r="E37" s="38">
        <v>56</v>
      </c>
      <c r="F37" s="49"/>
      <c r="G37" s="15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5">
      <c r="A38" s="15">
        <v>28</v>
      </c>
      <c r="B38" s="70">
        <f>[4]Sheet1!E2258</f>
        <v>171516100038</v>
      </c>
      <c r="C38" s="38">
        <v>26</v>
      </c>
      <c r="D38" s="38"/>
      <c r="E38" s="38">
        <v>54</v>
      </c>
      <c r="F38" s="49"/>
      <c r="G38" s="5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2"/>
    </row>
    <row r="39" spans="1:23" ht="15.5">
      <c r="A39" s="15">
        <v>29</v>
      </c>
      <c r="B39" s="70">
        <f>[4]Sheet1!E2259</f>
        <v>171516100039</v>
      </c>
      <c r="C39" s="38">
        <v>26</v>
      </c>
      <c r="D39" s="38"/>
      <c r="E39" s="38">
        <v>46</v>
      </c>
      <c r="F39" s="49"/>
      <c r="G39" s="56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2"/>
    </row>
    <row r="40" spans="1:23" ht="15.5">
      <c r="A40" s="15">
        <v>30</v>
      </c>
      <c r="B40" s="70">
        <f>[4]Sheet1!E2260</f>
        <v>171516100040</v>
      </c>
      <c r="C40" s="38">
        <v>26</v>
      </c>
      <c r="D40" s="38"/>
      <c r="E40" s="38">
        <v>56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2"/>
    </row>
    <row r="41" spans="1:23" ht="15.5">
      <c r="A41" s="15">
        <v>31</v>
      </c>
      <c r="B41" s="70">
        <f>[4]Sheet1!E2261</f>
        <v>171516100041</v>
      </c>
      <c r="C41" s="38">
        <v>26</v>
      </c>
      <c r="D41" s="38"/>
      <c r="E41" s="38">
        <v>50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2"/>
    </row>
    <row r="42" spans="1:23" ht="15.5">
      <c r="A42" s="15">
        <v>32</v>
      </c>
      <c r="B42" s="70">
        <f>[4]Sheet1!E2262</f>
        <v>171516100042</v>
      </c>
      <c r="C42" s="38">
        <v>26</v>
      </c>
      <c r="D42" s="38"/>
      <c r="E42" s="38">
        <v>54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2"/>
    </row>
    <row r="43" spans="1:23" ht="15.5">
      <c r="A43" s="15">
        <v>33</v>
      </c>
      <c r="B43" s="70">
        <f>[4]Sheet1!E2263</f>
        <v>171516100043</v>
      </c>
      <c r="C43" s="38">
        <v>26</v>
      </c>
      <c r="D43" s="38"/>
      <c r="E43" s="38">
        <v>52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2"/>
    </row>
    <row r="44" spans="1:23" ht="15.5">
      <c r="A44" s="15">
        <v>34</v>
      </c>
      <c r="B44" s="70">
        <f>[4]Sheet1!E2264</f>
        <v>171516100044</v>
      </c>
      <c r="C44" s="38">
        <v>26</v>
      </c>
      <c r="D44" s="38"/>
      <c r="E44" s="38">
        <v>58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2"/>
    </row>
    <row r="45" spans="1:23" ht="15.5">
      <c r="A45" s="15">
        <v>35</v>
      </c>
      <c r="B45" s="70">
        <f>[4]Sheet1!E2265</f>
        <v>171516100045</v>
      </c>
      <c r="C45" s="38">
        <v>26</v>
      </c>
      <c r="D45" s="38"/>
      <c r="E45" s="38">
        <v>54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2"/>
    </row>
    <row r="46" spans="1:23" ht="15.5">
      <c r="A46" s="15">
        <v>36</v>
      </c>
      <c r="B46" s="70">
        <f>[4]Sheet1!E2266</f>
        <v>171516100048</v>
      </c>
      <c r="C46" s="38">
        <v>26</v>
      </c>
      <c r="D46" s="38"/>
      <c r="E46" s="38">
        <v>50</v>
      </c>
      <c r="F46" s="49"/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2"/>
    </row>
    <row r="47" spans="1:23" ht="15.5">
      <c r="A47" s="15">
        <v>37</v>
      </c>
      <c r="B47" s="70">
        <f>[4]Sheet1!E2267</f>
        <v>171516100049</v>
      </c>
      <c r="C47" s="38">
        <v>26</v>
      </c>
      <c r="D47" s="38"/>
      <c r="E47" s="38">
        <v>54</v>
      </c>
      <c r="F47" s="49"/>
      <c r="G47" s="5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2"/>
    </row>
    <row r="48" spans="1:23" ht="15.5">
      <c r="A48" s="15">
        <v>38</v>
      </c>
      <c r="B48" s="70">
        <f>[4]Sheet1!E2268</f>
        <v>171516100050</v>
      </c>
      <c r="C48" s="38">
        <v>26</v>
      </c>
      <c r="D48" s="38"/>
      <c r="E48" s="38">
        <v>48</v>
      </c>
      <c r="F48" s="49"/>
      <c r="G48" s="5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2"/>
    </row>
    <row r="49" spans="1:23">
      <c r="A49" s="15">
        <v>39</v>
      </c>
      <c r="B49" s="70">
        <f>[4]Sheet1!E2269</f>
        <v>171516100051</v>
      </c>
      <c r="C49" s="38">
        <v>26</v>
      </c>
      <c r="D49" s="38"/>
      <c r="E49" s="38">
        <v>50</v>
      </c>
      <c r="F49" s="49"/>
      <c r="G49" s="50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2"/>
    </row>
    <row r="50" spans="1:23">
      <c r="A50" s="15">
        <v>40</v>
      </c>
      <c r="B50" s="70">
        <f>[4]Sheet1!E2270</f>
        <v>171516100052</v>
      </c>
      <c r="C50" s="38">
        <v>26</v>
      </c>
      <c r="D50" s="38"/>
      <c r="E50" s="38">
        <v>50</v>
      </c>
      <c r="F50" s="49"/>
      <c r="G50" s="15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>
      <c r="A51" s="15">
        <v>41</v>
      </c>
      <c r="B51" s="70">
        <f>[4]Sheet1!E2271</f>
        <v>171516100053</v>
      </c>
      <c r="C51" s="38">
        <v>26</v>
      </c>
      <c r="D51" s="38"/>
      <c r="E51" s="38">
        <v>48</v>
      </c>
      <c r="F51" s="49"/>
      <c r="G51" s="15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5">
      <c r="A52" s="15">
        <v>42</v>
      </c>
      <c r="B52" s="70">
        <f>[4]Sheet1!E2272</f>
        <v>171516100054</v>
      </c>
      <c r="C52" s="38">
        <v>26</v>
      </c>
      <c r="D52" s="54"/>
      <c r="E52" s="38">
        <v>54</v>
      </c>
      <c r="F52" s="55"/>
      <c r="G52" s="5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2"/>
    </row>
    <row r="53" spans="1:23" ht="15.5">
      <c r="A53" s="15">
        <v>43</v>
      </c>
      <c r="B53" s="70">
        <f>[4]Sheet1!E2273</f>
        <v>171516100055</v>
      </c>
      <c r="C53" s="38">
        <v>26</v>
      </c>
      <c r="D53" s="54"/>
      <c r="E53" s="38">
        <v>58</v>
      </c>
      <c r="F53" s="55"/>
      <c r="G53" s="5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2"/>
    </row>
    <row r="54" spans="1:23" ht="15.5">
      <c r="A54" s="15">
        <v>44</v>
      </c>
      <c r="B54" s="70">
        <f>[4]Sheet1!E2274</f>
        <v>171516100056</v>
      </c>
      <c r="C54" s="38">
        <v>26</v>
      </c>
      <c r="D54" s="38"/>
      <c r="E54" s="38">
        <v>58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2"/>
    </row>
    <row r="55" spans="1:23" ht="15.5">
      <c r="A55" s="15">
        <v>45</v>
      </c>
      <c r="B55" s="70">
        <f>[4]Sheet1!E2275</f>
        <v>171516100057</v>
      </c>
      <c r="C55" s="38">
        <v>26</v>
      </c>
      <c r="D55" s="38"/>
      <c r="E55" s="38">
        <v>50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2"/>
    </row>
    <row r="56" spans="1:23" ht="15.5">
      <c r="A56" s="15">
        <v>46</v>
      </c>
      <c r="B56" s="70">
        <f>[4]Sheet1!E2276</f>
        <v>171516100058</v>
      </c>
      <c r="C56" s="38">
        <v>26</v>
      </c>
      <c r="D56" s="38"/>
      <c r="E56" s="38">
        <v>56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2"/>
    </row>
    <row r="57" spans="1:23" ht="15.5">
      <c r="A57" s="15">
        <v>47</v>
      </c>
      <c r="B57" s="70">
        <f>[4]Sheet1!E2277</f>
        <v>171516100059</v>
      </c>
      <c r="C57" s="38">
        <v>26</v>
      </c>
      <c r="D57" s="38"/>
      <c r="E57" s="38">
        <v>54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2"/>
    </row>
    <row r="58" spans="1:23" ht="15.5">
      <c r="A58" s="15">
        <v>48</v>
      </c>
      <c r="B58" s="70">
        <f>[4]Sheet1!E2278</f>
        <v>171516100060</v>
      </c>
      <c r="C58" s="38">
        <v>28</v>
      </c>
      <c r="D58" s="38"/>
      <c r="E58" s="38">
        <v>66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2"/>
    </row>
    <row r="59" spans="1:23" ht="15.5">
      <c r="A59" s="15">
        <v>49</v>
      </c>
      <c r="B59" s="70">
        <f>[4]Sheet1!E2279</f>
        <v>171516100061</v>
      </c>
      <c r="C59" s="38">
        <v>26</v>
      </c>
      <c r="D59" s="38"/>
      <c r="E59" s="38">
        <v>52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2"/>
    </row>
    <row r="60" spans="1:23" ht="15.5">
      <c r="A60" s="15">
        <v>50</v>
      </c>
      <c r="B60" s="70">
        <f>[4]Sheet1!E2280</f>
        <v>171516100062</v>
      </c>
      <c r="C60" s="38">
        <v>26</v>
      </c>
      <c r="D60" s="38"/>
      <c r="E60" s="38">
        <v>58</v>
      </c>
      <c r="F60" s="49"/>
      <c r="G60" s="5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2"/>
    </row>
    <row r="61" spans="1:23" ht="15.5">
      <c r="A61" s="15">
        <v>51</v>
      </c>
      <c r="B61" s="70">
        <f>[4]Sheet1!E2281</f>
        <v>171516100064</v>
      </c>
      <c r="C61" s="38">
        <v>28</v>
      </c>
      <c r="D61" s="38"/>
      <c r="E61" s="38">
        <v>66</v>
      </c>
      <c r="F61" s="49"/>
      <c r="G61" s="56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2"/>
    </row>
    <row r="62" spans="1:23" ht="15.5">
      <c r="A62" s="15">
        <v>52</v>
      </c>
      <c r="B62" s="70">
        <f>[4]Sheet1!E2282</f>
        <v>171516100066</v>
      </c>
      <c r="C62" s="38">
        <v>26</v>
      </c>
      <c r="D62" s="38"/>
      <c r="E62" s="38">
        <v>54</v>
      </c>
      <c r="F62" s="49"/>
      <c r="G62" s="5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2"/>
    </row>
    <row r="63" spans="1:23">
      <c r="A63" s="15">
        <v>53</v>
      </c>
      <c r="B63" s="70">
        <f>[4]Sheet1!E2283</f>
        <v>171516100067</v>
      </c>
      <c r="C63" s="38">
        <v>26</v>
      </c>
      <c r="D63" s="38"/>
      <c r="E63" s="38">
        <v>58</v>
      </c>
      <c r="F63" s="49"/>
      <c r="G63" s="15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>
      <c r="A64" s="15">
        <v>54</v>
      </c>
      <c r="B64" s="70">
        <f>[4]Sheet1!E2284</f>
        <v>171516100068</v>
      </c>
      <c r="C64" s="38">
        <v>26</v>
      </c>
      <c r="D64" s="38"/>
      <c r="E64" s="38">
        <v>58</v>
      </c>
      <c r="F64" s="49"/>
      <c r="G64" s="1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>
      <c r="A65" s="15">
        <v>55</v>
      </c>
      <c r="B65" s="70">
        <f>[4]Sheet1!E2285</f>
        <v>171516100069</v>
      </c>
      <c r="C65" s="38">
        <v>26</v>
      </c>
      <c r="D65" s="38"/>
      <c r="E65" s="38">
        <v>54</v>
      </c>
      <c r="F65" s="49"/>
      <c r="G65" s="1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>
      <c r="A66" s="15">
        <v>56</v>
      </c>
      <c r="B66" s="70">
        <f>[4]Sheet1!E2286</f>
        <v>171516100070</v>
      </c>
      <c r="C66" s="38">
        <v>26</v>
      </c>
      <c r="D66" s="38"/>
      <c r="E66" s="38">
        <v>50</v>
      </c>
      <c r="F66" s="49"/>
      <c r="G66" s="1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>
      <c r="A67" s="15">
        <v>57</v>
      </c>
      <c r="B67" s="70">
        <f>[4]Sheet1!E2287</f>
        <v>171516100071</v>
      </c>
      <c r="C67" s="38">
        <v>26</v>
      </c>
      <c r="D67" s="38"/>
      <c r="E67" s="38">
        <v>52</v>
      </c>
      <c r="F67" s="49"/>
      <c r="G67" s="1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>
      <c r="A68" s="15">
        <v>58</v>
      </c>
      <c r="B68" s="70">
        <f>[4]Sheet1!E2288</f>
        <v>171516100072</v>
      </c>
      <c r="C68" s="38">
        <v>26</v>
      </c>
      <c r="D68" s="38"/>
      <c r="E68" s="38">
        <v>60</v>
      </c>
      <c r="F68" s="49"/>
      <c r="G68" s="15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>
      <c r="A69" s="15">
        <v>59</v>
      </c>
      <c r="B69" s="70">
        <f>[4]Sheet1!E2289</f>
        <v>171516100073</v>
      </c>
      <c r="C69" s="38">
        <v>28</v>
      </c>
      <c r="D69" s="38"/>
      <c r="E69" s="38">
        <v>56</v>
      </c>
      <c r="F69" s="49"/>
      <c r="G69" s="15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>
      <c r="A70" s="15">
        <v>60</v>
      </c>
      <c r="B70" s="70">
        <f>[4]Sheet1!E2290</f>
        <v>171516100074</v>
      </c>
      <c r="C70" s="38">
        <v>26</v>
      </c>
      <c r="D70" s="38"/>
      <c r="E70" s="38">
        <v>52</v>
      </c>
      <c r="F70" s="49"/>
      <c r="G70" s="15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>
      <c r="A71" s="15">
        <v>61</v>
      </c>
      <c r="B71" s="70">
        <f>[4]Sheet1!E2291</f>
        <v>171516101075</v>
      </c>
      <c r="C71" s="38">
        <v>28</v>
      </c>
      <c r="E71" s="38">
        <v>50</v>
      </c>
    </row>
    <row r="72" spans="1:23">
      <c r="A72" s="15">
        <v>62</v>
      </c>
      <c r="B72" s="70">
        <f>[4]Sheet1!E2292</f>
        <v>171516101076</v>
      </c>
      <c r="C72" s="38">
        <v>26</v>
      </c>
      <c r="E72" s="38">
        <v>48</v>
      </c>
    </row>
    <row r="73" spans="1:23">
      <c r="A73" s="15">
        <v>63</v>
      </c>
      <c r="B73" s="70">
        <f>[4]Sheet1!E2293</f>
        <v>171516101077</v>
      </c>
      <c r="C73" s="38">
        <v>26</v>
      </c>
      <c r="E73" s="38">
        <v>50</v>
      </c>
    </row>
    <row r="74" spans="1:23">
      <c r="A74" s="15">
        <v>64</v>
      </c>
      <c r="B74" s="70">
        <f>[4]Sheet1!E2294</f>
        <v>171516101078</v>
      </c>
      <c r="C74" s="38">
        <v>13</v>
      </c>
      <c r="E74" s="38">
        <v>50</v>
      </c>
    </row>
    <row r="75" spans="1:23">
      <c r="A75" s="15">
        <v>65</v>
      </c>
      <c r="B75" s="70">
        <f>[4]Sheet1!E2295</f>
        <v>171516101079</v>
      </c>
      <c r="C75" s="38">
        <v>16</v>
      </c>
      <c r="E75" s="38">
        <v>54</v>
      </c>
    </row>
    <row r="76" spans="1:23">
      <c r="A76" s="15">
        <v>66</v>
      </c>
      <c r="B76" s="70">
        <f>[4]Sheet1!E2296</f>
        <v>171516101080</v>
      </c>
      <c r="C76" s="38">
        <v>18</v>
      </c>
      <c r="E76" s="38">
        <v>54</v>
      </c>
    </row>
  </sheetData>
  <mergeCells count="7">
    <mergeCell ref="O3:W7"/>
    <mergeCell ref="A4:E4"/>
    <mergeCell ref="I21:J21"/>
    <mergeCell ref="A1:E1"/>
    <mergeCell ref="G1:M1"/>
    <mergeCell ref="A2:E2"/>
    <mergeCell ref="A3:E3"/>
  </mergeCells>
  <conditionalFormatting sqref="C11:C76">
    <cfRule type="cellIs" dxfId="46" priority="1" operator="equal">
      <formula>0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6"/>
  <sheetViews>
    <sheetView topLeftCell="E13" workbookViewId="0">
      <selection activeCell="H17" sqref="H17:V17"/>
    </sheetView>
  </sheetViews>
  <sheetFormatPr defaultRowHeight="14.5"/>
  <sheetData>
    <row r="1" spans="1:23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89" t="s">
        <v>1</v>
      </c>
      <c r="B2" s="89"/>
      <c r="C2" s="89"/>
      <c r="D2" s="89"/>
      <c r="E2" s="89"/>
      <c r="F2" s="3"/>
      <c r="G2" s="4" t="s">
        <v>2</v>
      </c>
      <c r="H2" s="5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2.5">
      <c r="A3" s="89" t="s">
        <v>216</v>
      </c>
      <c r="B3" s="89"/>
      <c r="C3" s="89"/>
      <c r="D3" s="89"/>
      <c r="E3" s="89"/>
      <c r="F3" s="3"/>
      <c r="G3" s="4" t="s">
        <v>4</v>
      </c>
      <c r="H3" s="5"/>
      <c r="I3" s="7" t="s">
        <v>5</v>
      </c>
      <c r="J3" s="2"/>
      <c r="K3" s="8" t="s">
        <v>6</v>
      </c>
      <c r="L3" s="8" t="s">
        <v>7</v>
      </c>
      <c r="M3" s="2"/>
      <c r="N3" s="8" t="s">
        <v>8</v>
      </c>
      <c r="O3" s="88" t="s">
        <v>9</v>
      </c>
      <c r="P3" s="88"/>
      <c r="Q3" s="88"/>
      <c r="R3" s="88"/>
      <c r="S3" s="88"/>
      <c r="T3" s="88"/>
      <c r="U3" s="88"/>
      <c r="V3" s="88"/>
      <c r="W3" s="88"/>
    </row>
    <row r="4" spans="1:23" ht="21">
      <c r="A4" s="89" t="s">
        <v>217</v>
      </c>
      <c r="B4" s="89"/>
      <c r="C4" s="89"/>
      <c r="D4" s="89"/>
      <c r="E4" s="89"/>
      <c r="F4" s="3"/>
      <c r="G4" s="4" t="s">
        <v>11</v>
      </c>
      <c r="H4" s="5"/>
      <c r="I4" s="6"/>
      <c r="J4" s="2"/>
      <c r="K4" s="9" t="s">
        <v>12</v>
      </c>
      <c r="L4" s="9">
        <v>3</v>
      </c>
      <c r="M4" s="2"/>
      <c r="N4" s="10">
        <v>3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21">
      <c r="A5" s="11" t="s">
        <v>13</v>
      </c>
      <c r="B5" s="11"/>
      <c r="C5" s="11"/>
      <c r="D5" s="11"/>
      <c r="E5" s="11"/>
      <c r="F5" s="3"/>
      <c r="G5" s="4" t="s">
        <v>14</v>
      </c>
      <c r="H5" s="41">
        <v>98.484848484848484</v>
      </c>
      <c r="I5" s="6"/>
      <c r="J5" s="2"/>
      <c r="K5" s="13" t="s">
        <v>15</v>
      </c>
      <c r="L5" s="13">
        <v>2</v>
      </c>
      <c r="M5" s="2"/>
      <c r="N5" s="14">
        <v>2</v>
      </c>
      <c r="O5" s="88"/>
      <c r="P5" s="88"/>
      <c r="Q5" s="88"/>
      <c r="R5" s="88"/>
      <c r="S5" s="88"/>
      <c r="T5" s="88"/>
      <c r="U5" s="88"/>
      <c r="V5" s="88"/>
      <c r="W5" s="88"/>
    </row>
    <row r="6" spans="1:23" ht="21">
      <c r="A6" s="15"/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42">
        <v>100</v>
      </c>
      <c r="I6" s="6"/>
      <c r="J6" s="2"/>
      <c r="K6" s="19" t="s">
        <v>20</v>
      </c>
      <c r="L6" s="19">
        <v>1</v>
      </c>
      <c r="M6" s="2"/>
      <c r="N6" s="20">
        <v>1</v>
      </c>
      <c r="O6" s="88"/>
      <c r="P6" s="88"/>
      <c r="Q6" s="88"/>
      <c r="R6" s="88"/>
      <c r="S6" s="88"/>
      <c r="T6" s="88"/>
      <c r="U6" s="88"/>
      <c r="V6" s="88"/>
      <c r="W6" s="88"/>
    </row>
    <row r="7" spans="1:23" ht="58">
      <c r="A7" s="15"/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99.242424242424249</v>
      </c>
      <c r="I7" s="26">
        <v>0.6</v>
      </c>
      <c r="J7" s="2"/>
      <c r="K7" s="27" t="s">
        <v>24</v>
      </c>
      <c r="L7" s="27">
        <v>0</v>
      </c>
      <c r="M7" s="2"/>
      <c r="N7" s="28"/>
      <c r="O7" s="88"/>
      <c r="P7" s="88"/>
      <c r="Q7" s="88"/>
      <c r="R7" s="88"/>
      <c r="S7" s="88"/>
      <c r="T7" s="88"/>
      <c r="U7" s="88"/>
      <c r="V7" s="88"/>
      <c r="W7" s="88"/>
    </row>
    <row r="8" spans="1:23">
      <c r="A8" s="15"/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57</v>
      </c>
      <c r="I8" s="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>
      <c r="A9" s="15"/>
      <c r="B9" s="21" t="s">
        <v>30</v>
      </c>
      <c r="C9" s="23" t="s">
        <v>140</v>
      </c>
      <c r="D9" s="23"/>
      <c r="E9" s="23" t="s">
        <v>140</v>
      </c>
      <c r="F9" s="29"/>
      <c r="G9" s="15"/>
      <c r="H9" s="30"/>
      <c r="I9" s="3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5">
      <c r="A10" s="15"/>
      <c r="B10" s="21" t="s">
        <v>32</v>
      </c>
      <c r="C10" s="23">
        <v>30</v>
      </c>
      <c r="D10" s="31">
        <f>(0.55*30)</f>
        <v>16.5</v>
      </c>
      <c r="E10" s="32">
        <v>70</v>
      </c>
      <c r="F10" s="33">
        <f>0.55*70</f>
        <v>38.5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  <c r="U10" s="36" t="s">
        <v>46</v>
      </c>
      <c r="V10" s="36" t="s">
        <v>47</v>
      </c>
      <c r="W10" s="2"/>
    </row>
    <row r="11" spans="1:23" ht="15.5">
      <c r="A11" s="15">
        <v>1</v>
      </c>
      <c r="B11" s="70">
        <f>[4]Sheet1!E2231</f>
        <v>171516100002</v>
      </c>
      <c r="C11" s="38">
        <v>28</v>
      </c>
      <c r="D11" s="38">
        <f>COUNTIF(C11:C82,"&gt;="&amp;D10)</f>
        <v>65</v>
      </c>
      <c r="E11" s="38">
        <v>60</v>
      </c>
      <c r="F11" s="39">
        <f>COUNTIF(E11:E82,"&gt;="&amp;F10)</f>
        <v>66</v>
      </c>
      <c r="G11" s="40" t="s">
        <v>48</v>
      </c>
      <c r="H11" s="4">
        <v>2</v>
      </c>
      <c r="I11" s="4"/>
      <c r="J11" s="6"/>
      <c r="K11" s="6"/>
      <c r="L11" s="6"/>
      <c r="M11" s="6"/>
      <c r="N11" s="6"/>
      <c r="O11" s="6"/>
      <c r="P11" s="6"/>
      <c r="Q11" s="4">
        <v>3</v>
      </c>
      <c r="R11" s="4">
        <v>2</v>
      </c>
      <c r="S11" s="6"/>
      <c r="T11" s="6"/>
      <c r="U11" s="6">
        <v>1</v>
      </c>
      <c r="V11" s="6">
        <v>1</v>
      </c>
      <c r="W11" s="2"/>
    </row>
    <row r="12" spans="1:23" ht="15.5">
      <c r="A12" s="15">
        <v>2</v>
      </c>
      <c r="B12" s="70">
        <f>[4]Sheet1!E2232</f>
        <v>171516100003</v>
      </c>
      <c r="C12" s="38">
        <v>28</v>
      </c>
      <c r="D12" s="41">
        <f>(65/66)*100</f>
        <v>98.484848484848484</v>
      </c>
      <c r="E12" s="38">
        <v>61</v>
      </c>
      <c r="F12" s="42">
        <f>(66/66)*100</f>
        <v>100</v>
      </c>
      <c r="G12" s="40" t="s">
        <v>49</v>
      </c>
      <c r="H12" s="43">
        <v>3</v>
      </c>
      <c r="I12" s="43"/>
      <c r="J12" s="6"/>
      <c r="K12" s="6"/>
      <c r="L12" s="6"/>
      <c r="M12" s="6"/>
      <c r="N12" s="6"/>
      <c r="O12" s="6"/>
      <c r="P12" s="6"/>
      <c r="Q12" s="4">
        <v>2</v>
      </c>
      <c r="R12" s="4">
        <v>2</v>
      </c>
      <c r="S12" s="6"/>
      <c r="T12" s="6"/>
      <c r="U12" s="6">
        <v>2</v>
      </c>
      <c r="V12" s="6">
        <v>1</v>
      </c>
      <c r="W12" s="2"/>
    </row>
    <row r="13" spans="1:23" ht="15.5">
      <c r="A13" s="15">
        <v>3</v>
      </c>
      <c r="B13" s="70">
        <f>[4]Sheet1!E2233</f>
        <v>171516100005</v>
      </c>
      <c r="C13" s="38">
        <v>28</v>
      </c>
      <c r="D13" s="38"/>
      <c r="E13" s="38">
        <v>64</v>
      </c>
      <c r="F13" s="44"/>
      <c r="G13" s="40" t="s">
        <v>50</v>
      </c>
      <c r="H13" s="43">
        <v>1</v>
      </c>
      <c r="I13" s="43"/>
      <c r="J13" s="6"/>
      <c r="K13" s="6"/>
      <c r="L13" s="6"/>
      <c r="M13" s="6"/>
      <c r="N13" s="6"/>
      <c r="O13" s="6"/>
      <c r="P13" s="6"/>
      <c r="Q13" s="4">
        <v>2</v>
      </c>
      <c r="R13" s="4">
        <v>3</v>
      </c>
      <c r="S13" s="6"/>
      <c r="T13" s="6"/>
      <c r="U13" s="6">
        <v>1</v>
      </c>
      <c r="V13" s="6">
        <v>1</v>
      </c>
      <c r="W13" s="2"/>
    </row>
    <row r="14" spans="1:23" ht="15.5">
      <c r="A14" s="15">
        <v>4</v>
      </c>
      <c r="B14" s="70">
        <f>[4]Sheet1!E2234</f>
        <v>171516100006</v>
      </c>
      <c r="C14" s="38">
        <v>28</v>
      </c>
      <c r="D14" s="38"/>
      <c r="E14" s="38">
        <v>64</v>
      </c>
      <c r="F14" s="44"/>
      <c r="G14" s="40" t="s">
        <v>51</v>
      </c>
      <c r="H14" s="43">
        <v>3</v>
      </c>
      <c r="I14" s="43"/>
      <c r="J14" s="6"/>
      <c r="K14" s="6"/>
      <c r="L14" s="6"/>
      <c r="M14" s="6"/>
      <c r="N14" s="6"/>
      <c r="O14" s="6"/>
      <c r="P14" s="6"/>
      <c r="Q14" s="4">
        <v>3</v>
      </c>
      <c r="R14" s="4">
        <v>3</v>
      </c>
      <c r="S14" s="6"/>
      <c r="T14" s="6"/>
      <c r="U14" s="6">
        <v>1</v>
      </c>
      <c r="V14" s="6">
        <v>1</v>
      </c>
      <c r="W14" s="2"/>
    </row>
    <row r="15" spans="1:23" ht="15.5">
      <c r="A15" s="15">
        <v>5</v>
      </c>
      <c r="B15" s="70">
        <f>[4]Sheet1!E2235</f>
        <v>171516100007</v>
      </c>
      <c r="C15" s="38">
        <v>26</v>
      </c>
      <c r="D15" s="38"/>
      <c r="E15" s="38">
        <v>64</v>
      </c>
      <c r="F15" s="44"/>
      <c r="G15" s="40" t="s">
        <v>52</v>
      </c>
      <c r="H15" s="43">
        <v>2</v>
      </c>
      <c r="I15" s="43"/>
      <c r="J15" s="6"/>
      <c r="K15" s="6"/>
      <c r="L15" s="6"/>
      <c r="M15" s="6"/>
      <c r="N15" s="6"/>
      <c r="O15" s="6"/>
      <c r="P15" s="6"/>
      <c r="Q15" s="4">
        <v>2</v>
      </c>
      <c r="R15" s="4">
        <v>2</v>
      </c>
      <c r="S15" s="6"/>
      <c r="T15" s="6"/>
      <c r="U15" s="6">
        <v>1</v>
      </c>
      <c r="V15" s="6">
        <v>1</v>
      </c>
      <c r="W15" s="2"/>
    </row>
    <row r="16" spans="1:23" ht="15.5">
      <c r="A16" s="15">
        <v>6</v>
      </c>
      <c r="B16" s="70">
        <f>[4]Sheet1!E2236</f>
        <v>171516100008</v>
      </c>
      <c r="C16" s="38">
        <v>28</v>
      </c>
      <c r="D16" s="38"/>
      <c r="E16" s="38">
        <v>66</v>
      </c>
      <c r="F16" s="44"/>
      <c r="G16" s="45" t="s">
        <v>53</v>
      </c>
      <c r="H16" s="79">
        <f>AVERAGE(H11:H15)</f>
        <v>2.2000000000000002</v>
      </c>
      <c r="I16" s="79"/>
      <c r="J16" s="79"/>
      <c r="K16" s="79"/>
      <c r="L16" s="79"/>
      <c r="M16" s="79"/>
      <c r="N16" s="79"/>
      <c r="O16" s="79"/>
      <c r="P16" s="79"/>
      <c r="Q16" s="79">
        <f t="shared" ref="Q16:V16" si="0">AVERAGE(Q11:Q15)</f>
        <v>2.4</v>
      </c>
      <c r="R16" s="79">
        <f t="shared" si="0"/>
        <v>2.4</v>
      </c>
      <c r="S16" s="79"/>
      <c r="T16" s="79"/>
      <c r="U16" s="79">
        <f t="shared" si="0"/>
        <v>1.2</v>
      </c>
      <c r="V16" s="79">
        <f t="shared" si="0"/>
        <v>1</v>
      </c>
      <c r="W16" s="2"/>
    </row>
    <row r="17" spans="1:23" ht="15.5">
      <c r="A17" s="15">
        <v>7</v>
      </c>
      <c r="B17" s="70">
        <f>[4]Sheet1!E2237</f>
        <v>171516100009</v>
      </c>
      <c r="C17" s="38">
        <v>28</v>
      </c>
      <c r="D17" s="38"/>
      <c r="E17" s="38">
        <v>65</v>
      </c>
      <c r="F17" s="38"/>
      <c r="G17" s="47" t="s">
        <v>54</v>
      </c>
      <c r="H17" s="48">
        <f>(99.24*H16)/100</f>
        <v>2.1832799999999999</v>
      </c>
      <c r="I17" s="48"/>
      <c r="J17" s="48"/>
      <c r="K17" s="48"/>
      <c r="L17" s="48"/>
      <c r="M17" s="48"/>
      <c r="N17" s="48"/>
      <c r="O17" s="48"/>
      <c r="P17" s="48"/>
      <c r="Q17" s="48">
        <f t="shared" ref="Q17:V17" si="1">(99.24*Q16)/100</f>
        <v>2.3817599999999999</v>
      </c>
      <c r="R17" s="48">
        <f t="shared" si="1"/>
        <v>2.3817599999999999</v>
      </c>
      <c r="S17" s="48"/>
      <c r="T17" s="48"/>
      <c r="U17" s="48">
        <f t="shared" si="1"/>
        <v>1.1908799999999999</v>
      </c>
      <c r="V17" s="48">
        <f t="shared" si="1"/>
        <v>0.99239999999999995</v>
      </c>
      <c r="W17" s="2"/>
    </row>
    <row r="18" spans="1:23">
      <c r="A18" s="15">
        <v>8</v>
      </c>
      <c r="B18" s="70">
        <f>[4]Sheet1!E2238</f>
        <v>171516100010</v>
      </c>
      <c r="C18" s="38">
        <v>26</v>
      </c>
      <c r="D18" s="38"/>
      <c r="E18" s="38">
        <v>62</v>
      </c>
      <c r="F18" s="49"/>
      <c r="G18" s="15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>
      <c r="A19" s="15">
        <v>9</v>
      </c>
      <c r="B19" s="70">
        <f>[4]Sheet1!E2239</f>
        <v>171516100011</v>
      </c>
      <c r="C19" s="38">
        <v>30</v>
      </c>
      <c r="D19" s="38"/>
      <c r="E19" s="38">
        <v>60</v>
      </c>
      <c r="F19" s="49"/>
      <c r="G19" s="15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>
      <c r="A20" s="15">
        <v>10</v>
      </c>
      <c r="B20" s="70">
        <f>[4]Sheet1!E2240</f>
        <v>171516100012</v>
      </c>
      <c r="C20" s="38">
        <v>30</v>
      </c>
      <c r="D20" s="38"/>
      <c r="E20" s="38">
        <v>64</v>
      </c>
      <c r="F20" s="49"/>
      <c r="G20" s="15"/>
      <c r="H20" s="2"/>
      <c r="I20" s="2"/>
      <c r="J20" s="30"/>
      <c r="K20" s="3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>
      <c r="A21" s="15">
        <v>11</v>
      </c>
      <c r="B21" s="70">
        <f>[4]Sheet1!E2241</f>
        <v>171516100013</v>
      </c>
      <c r="C21" s="38">
        <v>30</v>
      </c>
      <c r="D21" s="38"/>
      <c r="E21" s="38">
        <v>64</v>
      </c>
      <c r="F21" s="49"/>
      <c r="G21" s="15"/>
      <c r="H21" s="51"/>
      <c r="I21" s="90"/>
      <c r="J21" s="90"/>
      <c r="K21" s="2"/>
      <c r="L21" s="2"/>
      <c r="M21" s="30"/>
      <c r="N21" s="30"/>
      <c r="O21" s="30"/>
      <c r="P21" s="30"/>
      <c r="Q21" s="30"/>
      <c r="R21" s="2"/>
      <c r="S21" s="2"/>
      <c r="T21" s="2"/>
      <c r="U21" s="2"/>
      <c r="V21" s="2"/>
      <c r="W21" s="2"/>
    </row>
    <row r="22" spans="1:23">
      <c r="A22" s="15">
        <v>12</v>
      </c>
      <c r="B22" s="70">
        <f>[4]Sheet1!E2242</f>
        <v>171516100014</v>
      </c>
      <c r="C22" s="38">
        <v>28</v>
      </c>
      <c r="D22" s="38"/>
      <c r="E22" s="38">
        <v>60</v>
      </c>
      <c r="F22" s="49"/>
      <c r="G22" s="15"/>
      <c r="H22" s="52"/>
      <c r="I22" s="53"/>
      <c r="J22" s="53"/>
      <c r="K22" s="2"/>
      <c r="L22" s="2"/>
      <c r="M22" s="30"/>
      <c r="N22" s="30"/>
      <c r="O22" s="30"/>
      <c r="P22" s="30"/>
      <c r="Q22" s="30"/>
      <c r="R22" s="2"/>
      <c r="S22" s="2"/>
      <c r="T22" s="2"/>
      <c r="U22" s="2"/>
      <c r="V22" s="2"/>
      <c r="W22" s="2"/>
    </row>
    <row r="23" spans="1:23">
      <c r="A23" s="15">
        <v>13</v>
      </c>
      <c r="B23" s="70">
        <f>[4]Sheet1!E2243</f>
        <v>171516100017</v>
      </c>
      <c r="C23" s="38">
        <v>30</v>
      </c>
      <c r="D23" s="38"/>
      <c r="E23" s="38">
        <v>68</v>
      </c>
      <c r="F23" s="49"/>
      <c r="G23" s="15"/>
      <c r="H23" s="15"/>
      <c r="I23" s="2"/>
      <c r="J23" s="2"/>
      <c r="K23" s="2"/>
      <c r="L23" s="2"/>
      <c r="M23" s="2"/>
      <c r="N23" s="30"/>
      <c r="O23" s="30"/>
      <c r="P23" s="30"/>
      <c r="Q23" s="30"/>
      <c r="R23" s="30"/>
      <c r="S23" s="2"/>
      <c r="T23" s="2"/>
      <c r="U23" s="2"/>
      <c r="V23" s="2"/>
      <c r="W23" s="2"/>
    </row>
    <row r="24" spans="1:23">
      <c r="A24" s="15">
        <v>14</v>
      </c>
      <c r="B24" s="70">
        <f>[4]Sheet1!E2244</f>
        <v>171516100018</v>
      </c>
      <c r="C24" s="38">
        <v>28</v>
      </c>
      <c r="D24" s="38"/>
      <c r="E24" s="38">
        <v>62</v>
      </c>
      <c r="F24" s="49"/>
      <c r="G24" s="15"/>
      <c r="H24" s="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2"/>
    </row>
    <row r="25" spans="1:23" ht="15.5">
      <c r="A25" s="15">
        <v>15</v>
      </c>
      <c r="B25" s="70">
        <f>[4]Sheet1!E2245</f>
        <v>171516100019</v>
      </c>
      <c r="C25" s="38">
        <v>28</v>
      </c>
      <c r="D25" s="54"/>
      <c r="E25" s="38">
        <v>64</v>
      </c>
      <c r="F25" s="55"/>
      <c r="G25" s="56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2"/>
    </row>
    <row r="26" spans="1:23" ht="15.5">
      <c r="A26" s="15">
        <v>16</v>
      </c>
      <c r="B26" s="70">
        <f>[4]Sheet1!E2246</f>
        <v>171516100021</v>
      </c>
      <c r="C26" s="38">
        <v>30</v>
      </c>
      <c r="D26" s="38"/>
      <c r="E26" s="38">
        <v>68</v>
      </c>
      <c r="F26" s="49"/>
      <c r="G26" s="56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2"/>
    </row>
    <row r="27" spans="1:23" ht="15.5">
      <c r="A27" s="15">
        <v>17</v>
      </c>
      <c r="B27" s="70">
        <f>[4]Sheet1!E2247</f>
        <v>171516100022</v>
      </c>
      <c r="C27" s="38">
        <v>30</v>
      </c>
      <c r="D27" s="38"/>
      <c r="E27" s="38">
        <v>64</v>
      </c>
      <c r="F27" s="49"/>
      <c r="G27" s="56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2"/>
    </row>
    <row r="28" spans="1:23" ht="15.5">
      <c r="A28" s="15">
        <v>18</v>
      </c>
      <c r="B28" s="70">
        <f>[4]Sheet1!E2248</f>
        <v>171516100023</v>
      </c>
      <c r="C28" s="38">
        <v>30</v>
      </c>
      <c r="D28" s="38"/>
      <c r="E28" s="38">
        <v>66</v>
      </c>
      <c r="F28" s="49"/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2"/>
    </row>
    <row r="29" spans="1:23" ht="15.5">
      <c r="A29" s="15">
        <v>19</v>
      </c>
      <c r="B29" s="70">
        <f>[4]Sheet1!E2249</f>
        <v>171516100024</v>
      </c>
      <c r="C29" s="38">
        <v>30</v>
      </c>
      <c r="D29" s="38"/>
      <c r="E29" s="38">
        <v>68</v>
      </c>
      <c r="F29" s="49"/>
      <c r="G29" s="56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2"/>
    </row>
    <row r="30" spans="1:23" ht="15.5">
      <c r="A30" s="15">
        <v>20</v>
      </c>
      <c r="B30" s="70">
        <f>[4]Sheet1!E2250</f>
        <v>171516100026</v>
      </c>
      <c r="C30" s="38">
        <v>28</v>
      </c>
      <c r="D30" s="38"/>
      <c r="E30" s="38">
        <v>66</v>
      </c>
      <c r="F30" s="49"/>
      <c r="G30" s="56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2"/>
    </row>
    <row r="31" spans="1:23" ht="15.5">
      <c r="A31" s="15">
        <v>21</v>
      </c>
      <c r="B31" s="70">
        <f>[4]Sheet1!E2251</f>
        <v>171516100030</v>
      </c>
      <c r="C31" s="38">
        <v>28</v>
      </c>
      <c r="D31" s="38"/>
      <c r="E31" s="38">
        <v>60</v>
      </c>
      <c r="F31" s="49"/>
      <c r="G31" s="56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2"/>
    </row>
    <row r="32" spans="1:23" ht="15.5">
      <c r="A32" s="15">
        <v>22</v>
      </c>
      <c r="B32" s="70">
        <f>[4]Sheet1!E2252</f>
        <v>171516100031</v>
      </c>
      <c r="C32" s="38">
        <v>30</v>
      </c>
      <c r="D32" s="38"/>
      <c r="E32" s="38">
        <v>62</v>
      </c>
      <c r="F32" s="49"/>
      <c r="G32" s="56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2"/>
    </row>
    <row r="33" spans="1:23" ht="15.5">
      <c r="A33" s="15">
        <v>23</v>
      </c>
      <c r="B33" s="70">
        <f>[4]Sheet1!E2253</f>
        <v>171516100032</v>
      </c>
      <c r="C33" s="38">
        <v>30</v>
      </c>
      <c r="D33" s="38"/>
      <c r="E33" s="38">
        <v>66</v>
      </c>
      <c r="F33" s="49"/>
      <c r="G33" s="5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2"/>
    </row>
    <row r="34" spans="1:23" ht="15.5">
      <c r="A34" s="15">
        <v>24</v>
      </c>
      <c r="B34" s="70">
        <f>[4]Sheet1!E2254</f>
        <v>171516100033</v>
      </c>
      <c r="C34" s="38">
        <v>30</v>
      </c>
      <c r="D34" s="38"/>
      <c r="E34" s="38">
        <v>66</v>
      </c>
      <c r="F34" s="49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>
      <c r="A35" s="15">
        <v>25</v>
      </c>
      <c r="B35" s="70">
        <f>[4]Sheet1!E2255</f>
        <v>171516100034</v>
      </c>
      <c r="C35" s="38">
        <v>26</v>
      </c>
      <c r="D35" s="38"/>
      <c r="E35" s="38">
        <v>60</v>
      </c>
      <c r="F35" s="49"/>
      <c r="G35" s="50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2"/>
    </row>
    <row r="36" spans="1:23">
      <c r="A36" s="15">
        <v>26</v>
      </c>
      <c r="B36" s="70">
        <f>[4]Sheet1!E2256</f>
        <v>171516100035</v>
      </c>
      <c r="C36" s="38">
        <v>28</v>
      </c>
      <c r="D36" s="38"/>
      <c r="E36" s="38">
        <v>62</v>
      </c>
      <c r="F36" s="49"/>
      <c r="G36" s="15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>
      <c r="A37" s="15">
        <v>27</v>
      </c>
      <c r="B37" s="70">
        <f>[4]Sheet1!E2257</f>
        <v>171516100037</v>
      </c>
      <c r="C37" s="38">
        <v>30</v>
      </c>
      <c r="D37" s="38"/>
      <c r="E37" s="38">
        <v>66</v>
      </c>
      <c r="F37" s="49"/>
      <c r="G37" s="15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5">
      <c r="A38" s="15">
        <v>28</v>
      </c>
      <c r="B38" s="70">
        <f>[4]Sheet1!E2258</f>
        <v>171516100038</v>
      </c>
      <c r="C38" s="38">
        <v>28</v>
      </c>
      <c r="D38" s="38"/>
      <c r="E38" s="38">
        <v>66</v>
      </c>
      <c r="F38" s="49"/>
      <c r="G38" s="5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2"/>
    </row>
    <row r="39" spans="1:23" ht="15.5">
      <c r="A39" s="15">
        <v>29</v>
      </c>
      <c r="B39" s="70">
        <f>[4]Sheet1!E2259</f>
        <v>171516100039</v>
      </c>
      <c r="C39" s="38">
        <v>30</v>
      </c>
      <c r="D39" s="38"/>
      <c r="E39" s="38">
        <v>66</v>
      </c>
      <c r="F39" s="49"/>
      <c r="G39" s="56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2"/>
    </row>
    <row r="40" spans="1:23" ht="15.5">
      <c r="A40" s="15">
        <v>30</v>
      </c>
      <c r="B40" s="70">
        <f>[4]Sheet1!E2260</f>
        <v>171516100040</v>
      </c>
      <c r="C40" s="38">
        <v>30</v>
      </c>
      <c r="D40" s="38"/>
      <c r="E40" s="38">
        <v>68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2"/>
    </row>
    <row r="41" spans="1:23" ht="15.5">
      <c r="A41" s="15">
        <v>31</v>
      </c>
      <c r="B41" s="70">
        <f>[4]Sheet1!E2261</f>
        <v>171516100041</v>
      </c>
      <c r="C41" s="38">
        <v>28</v>
      </c>
      <c r="D41" s="38"/>
      <c r="E41" s="38">
        <v>60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2"/>
    </row>
    <row r="42" spans="1:23" ht="15.5">
      <c r="A42" s="15">
        <v>32</v>
      </c>
      <c r="B42" s="70">
        <f>[4]Sheet1!E2262</f>
        <v>171516100042</v>
      </c>
      <c r="C42" s="38">
        <v>26</v>
      </c>
      <c r="D42" s="38"/>
      <c r="E42" s="38">
        <v>60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2"/>
    </row>
    <row r="43" spans="1:23" ht="15.5">
      <c r="A43" s="15">
        <v>33</v>
      </c>
      <c r="B43" s="70">
        <f>[4]Sheet1!E2263</f>
        <v>171516100043</v>
      </c>
      <c r="C43" s="38">
        <v>28</v>
      </c>
      <c r="D43" s="38"/>
      <c r="E43" s="38">
        <v>60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2"/>
    </row>
    <row r="44" spans="1:23" ht="15.5">
      <c r="A44" s="15">
        <v>34</v>
      </c>
      <c r="B44" s="70">
        <f>[4]Sheet1!E2264</f>
        <v>171516100044</v>
      </c>
      <c r="C44" s="38">
        <v>28</v>
      </c>
      <c r="D44" s="38"/>
      <c r="E44" s="38">
        <v>60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2"/>
    </row>
    <row r="45" spans="1:23" ht="15.5">
      <c r="A45" s="15">
        <v>35</v>
      </c>
      <c r="B45" s="70">
        <f>[4]Sheet1!E2265</f>
        <v>171516100045</v>
      </c>
      <c r="C45" s="38">
        <v>30</v>
      </c>
      <c r="D45" s="38"/>
      <c r="E45" s="38">
        <v>64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2"/>
    </row>
    <row r="46" spans="1:23" ht="15.5">
      <c r="A46" s="15">
        <v>36</v>
      </c>
      <c r="B46" s="70">
        <f>[4]Sheet1!E2266</f>
        <v>171516100048</v>
      </c>
      <c r="C46" s="38">
        <v>30</v>
      </c>
      <c r="D46" s="38"/>
      <c r="E46" s="38">
        <v>64</v>
      </c>
      <c r="F46" s="49"/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2"/>
    </row>
    <row r="47" spans="1:23" ht="15.5">
      <c r="A47" s="15">
        <v>37</v>
      </c>
      <c r="B47" s="70">
        <f>[4]Sheet1!E2267</f>
        <v>171516100049</v>
      </c>
      <c r="C47" s="38">
        <v>30</v>
      </c>
      <c r="D47" s="38"/>
      <c r="E47" s="38">
        <v>66</v>
      </c>
      <c r="F47" s="49"/>
      <c r="G47" s="5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2"/>
    </row>
    <row r="48" spans="1:23" ht="15.5">
      <c r="A48" s="15">
        <v>38</v>
      </c>
      <c r="B48" s="70">
        <f>[4]Sheet1!E2268</f>
        <v>171516100050</v>
      </c>
      <c r="C48" s="38">
        <v>28</v>
      </c>
      <c r="D48" s="38"/>
      <c r="E48" s="38">
        <v>64</v>
      </c>
      <c r="F48" s="49"/>
      <c r="G48" s="5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2"/>
    </row>
    <row r="49" spans="1:23">
      <c r="A49" s="15">
        <v>39</v>
      </c>
      <c r="B49" s="70">
        <f>[4]Sheet1!E2269</f>
        <v>171516100051</v>
      </c>
      <c r="C49" s="38">
        <v>26</v>
      </c>
      <c r="D49" s="38"/>
      <c r="E49" s="38">
        <v>64</v>
      </c>
      <c r="F49" s="49"/>
      <c r="G49" s="50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2"/>
    </row>
    <row r="50" spans="1:23">
      <c r="A50" s="15">
        <v>40</v>
      </c>
      <c r="B50" s="70">
        <f>[4]Sheet1!E2270</f>
        <v>171516100052</v>
      </c>
      <c r="C50" s="38">
        <v>28</v>
      </c>
      <c r="D50" s="38"/>
      <c r="E50" s="38">
        <v>66</v>
      </c>
      <c r="F50" s="49"/>
      <c r="G50" s="15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>
      <c r="A51" s="15">
        <v>41</v>
      </c>
      <c r="B51" s="70">
        <f>[4]Sheet1!E2271</f>
        <v>171516100053</v>
      </c>
      <c r="C51" s="38">
        <v>28</v>
      </c>
      <c r="D51" s="38"/>
      <c r="E51" s="38">
        <v>60</v>
      </c>
      <c r="F51" s="49"/>
      <c r="G51" s="15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5">
      <c r="A52" s="15">
        <v>42</v>
      </c>
      <c r="B52" s="70">
        <f>[4]Sheet1!E2272</f>
        <v>171516100054</v>
      </c>
      <c r="C52" s="38">
        <v>30</v>
      </c>
      <c r="D52" s="54"/>
      <c r="E52" s="38">
        <v>60</v>
      </c>
      <c r="F52" s="55"/>
      <c r="G52" s="5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2"/>
    </row>
    <row r="53" spans="1:23" ht="15.5">
      <c r="A53" s="15">
        <v>43</v>
      </c>
      <c r="B53" s="70">
        <f>[4]Sheet1!E2273</f>
        <v>171516100055</v>
      </c>
      <c r="C53" s="38">
        <v>30</v>
      </c>
      <c r="D53" s="54"/>
      <c r="E53" s="38">
        <v>66</v>
      </c>
      <c r="F53" s="55"/>
      <c r="G53" s="5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2"/>
    </row>
    <row r="54" spans="1:23" ht="15.5">
      <c r="A54" s="15">
        <v>44</v>
      </c>
      <c r="B54" s="70">
        <f>[4]Sheet1!E2274</f>
        <v>171516100056</v>
      </c>
      <c r="C54" s="38">
        <v>26</v>
      </c>
      <c r="D54" s="38"/>
      <c r="E54" s="38">
        <v>64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2"/>
    </row>
    <row r="55" spans="1:23" ht="15.5">
      <c r="A55" s="15">
        <v>45</v>
      </c>
      <c r="B55" s="70">
        <f>[4]Sheet1!E2275</f>
        <v>171516100057</v>
      </c>
      <c r="C55" s="38">
        <v>26</v>
      </c>
      <c r="D55" s="38"/>
      <c r="E55" s="38">
        <v>64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2"/>
    </row>
    <row r="56" spans="1:23" ht="15.5">
      <c r="A56" s="15">
        <v>46</v>
      </c>
      <c r="B56" s="70">
        <f>[4]Sheet1!E2276</f>
        <v>171516100058</v>
      </c>
      <c r="C56" s="38">
        <v>28</v>
      </c>
      <c r="D56" s="38"/>
      <c r="E56" s="38">
        <v>64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2"/>
    </row>
    <row r="57" spans="1:23" ht="15.5">
      <c r="A57" s="15">
        <v>47</v>
      </c>
      <c r="B57" s="70">
        <f>[4]Sheet1!E2277</f>
        <v>171516100059</v>
      </c>
      <c r="C57" s="38">
        <v>28</v>
      </c>
      <c r="D57" s="38"/>
      <c r="E57" s="38">
        <v>64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2"/>
    </row>
    <row r="58" spans="1:23" ht="15.5">
      <c r="A58" s="15">
        <v>48</v>
      </c>
      <c r="B58" s="70">
        <f>[4]Sheet1!E2278</f>
        <v>171516100060</v>
      </c>
      <c r="C58" s="38">
        <v>30</v>
      </c>
      <c r="D58" s="38"/>
      <c r="E58" s="38">
        <v>70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2"/>
    </row>
    <row r="59" spans="1:23" ht="15.5">
      <c r="A59" s="15">
        <v>49</v>
      </c>
      <c r="B59" s="70">
        <f>[4]Sheet1!E2279</f>
        <v>171516100061</v>
      </c>
      <c r="C59" s="38">
        <v>28</v>
      </c>
      <c r="D59" s="38"/>
      <c r="E59" s="38">
        <v>64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2"/>
    </row>
    <row r="60" spans="1:23" ht="15.5">
      <c r="A60" s="15">
        <v>50</v>
      </c>
      <c r="B60" s="70">
        <f>[4]Sheet1!E2280</f>
        <v>171516100062</v>
      </c>
      <c r="C60" s="38">
        <v>28</v>
      </c>
      <c r="D60" s="38"/>
      <c r="E60" s="38">
        <v>64</v>
      </c>
      <c r="F60" s="49"/>
      <c r="G60" s="5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2"/>
    </row>
    <row r="61" spans="1:23" ht="15.5">
      <c r="A61" s="15">
        <v>51</v>
      </c>
      <c r="B61" s="70">
        <f>[4]Sheet1!E2281</f>
        <v>171516100064</v>
      </c>
      <c r="C61" s="38">
        <v>30</v>
      </c>
      <c r="D61" s="38"/>
      <c r="E61" s="38">
        <v>68</v>
      </c>
      <c r="F61" s="49"/>
      <c r="G61" s="56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2"/>
    </row>
    <row r="62" spans="1:23" ht="15.5">
      <c r="A62" s="15">
        <v>52</v>
      </c>
      <c r="B62" s="70">
        <f>[4]Sheet1!E2282</f>
        <v>171516100066</v>
      </c>
      <c r="C62" s="38">
        <v>28</v>
      </c>
      <c r="D62" s="38"/>
      <c r="E62" s="38">
        <v>64</v>
      </c>
      <c r="F62" s="49"/>
      <c r="G62" s="5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2"/>
    </row>
    <row r="63" spans="1:23">
      <c r="A63" s="15">
        <v>53</v>
      </c>
      <c r="B63" s="70">
        <f>[4]Sheet1!E2283</f>
        <v>171516100067</v>
      </c>
      <c r="C63" s="38">
        <v>30</v>
      </c>
      <c r="D63" s="38"/>
      <c r="E63" s="38">
        <v>66</v>
      </c>
      <c r="F63" s="49"/>
      <c r="G63" s="15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>
      <c r="A64" s="15">
        <v>54</v>
      </c>
      <c r="B64" s="70">
        <f>[4]Sheet1!E2284</f>
        <v>171516100068</v>
      </c>
      <c r="C64" s="38">
        <v>30</v>
      </c>
      <c r="D64" s="38"/>
      <c r="E64" s="38">
        <v>66</v>
      </c>
      <c r="F64" s="49"/>
      <c r="G64" s="1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>
      <c r="A65" s="15">
        <v>55</v>
      </c>
      <c r="B65" s="70">
        <f>[4]Sheet1!E2285</f>
        <v>171516100069</v>
      </c>
      <c r="C65" s="38">
        <v>28</v>
      </c>
      <c r="D65" s="38"/>
      <c r="E65" s="38">
        <v>64</v>
      </c>
      <c r="F65" s="49"/>
      <c r="G65" s="1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>
      <c r="A66" s="15">
        <v>56</v>
      </c>
      <c r="B66" s="70">
        <f>[4]Sheet1!E2286</f>
        <v>171516100070</v>
      </c>
      <c r="C66" s="38">
        <v>26</v>
      </c>
      <c r="D66" s="38"/>
      <c r="E66" s="38">
        <v>64</v>
      </c>
      <c r="F66" s="49"/>
      <c r="G66" s="1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>
      <c r="A67" s="15">
        <v>57</v>
      </c>
      <c r="B67" s="70">
        <f>[4]Sheet1!E2287</f>
        <v>171516100071</v>
      </c>
      <c r="C67" s="38">
        <v>30</v>
      </c>
      <c r="D67" s="38"/>
      <c r="E67" s="38">
        <v>68</v>
      </c>
      <c r="F67" s="49"/>
      <c r="G67" s="1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>
      <c r="A68" s="15">
        <v>58</v>
      </c>
      <c r="B68" s="70">
        <f>[4]Sheet1!E2288</f>
        <v>171516100072</v>
      </c>
      <c r="C68" s="38">
        <v>28</v>
      </c>
      <c r="D68" s="38"/>
      <c r="E68" s="38">
        <v>68</v>
      </c>
      <c r="F68" s="49"/>
      <c r="G68" s="15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>
      <c r="A69" s="15">
        <v>59</v>
      </c>
      <c r="B69" s="70">
        <f>[4]Sheet1!E2289</f>
        <v>171516100073</v>
      </c>
      <c r="C69" s="38">
        <v>30</v>
      </c>
      <c r="D69" s="38"/>
      <c r="E69" s="38">
        <v>66</v>
      </c>
      <c r="F69" s="49"/>
      <c r="G69" s="15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>
      <c r="A70" s="15">
        <v>60</v>
      </c>
      <c r="B70" s="70">
        <f>[4]Sheet1!E2290</f>
        <v>171516100074</v>
      </c>
      <c r="C70" s="38">
        <v>30</v>
      </c>
      <c r="D70" s="38"/>
      <c r="E70" s="38">
        <v>64</v>
      </c>
      <c r="F70" s="49"/>
      <c r="G70" s="15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>
      <c r="A71" s="15">
        <v>61</v>
      </c>
      <c r="B71" s="70">
        <f>[4]Sheet1!E2291</f>
        <v>171516101075</v>
      </c>
      <c r="C71" s="38">
        <v>30</v>
      </c>
      <c r="E71" s="38">
        <v>66</v>
      </c>
    </row>
    <row r="72" spans="1:23">
      <c r="A72" s="15">
        <v>62</v>
      </c>
      <c r="B72" s="70">
        <f>[4]Sheet1!E2292</f>
        <v>171516101076</v>
      </c>
      <c r="C72" s="38">
        <v>28</v>
      </c>
      <c r="E72" s="38">
        <v>60</v>
      </c>
    </row>
    <row r="73" spans="1:23">
      <c r="A73" s="15">
        <v>63</v>
      </c>
      <c r="B73" s="70">
        <f>[4]Sheet1!E2293</f>
        <v>171516101077</v>
      </c>
      <c r="C73" s="38">
        <v>26</v>
      </c>
      <c r="E73" s="38">
        <v>60</v>
      </c>
    </row>
    <row r="74" spans="1:23">
      <c r="A74" s="15">
        <v>64</v>
      </c>
      <c r="B74" s="70">
        <f>[4]Sheet1!E2294</f>
        <v>171516101078</v>
      </c>
      <c r="C74" s="38">
        <v>28</v>
      </c>
      <c r="E74" s="38">
        <v>60</v>
      </c>
    </row>
    <row r="75" spans="1:23">
      <c r="A75" s="15">
        <v>65</v>
      </c>
      <c r="B75" s="70">
        <f>[4]Sheet1!E2295</f>
        <v>171516101079</v>
      </c>
      <c r="C75" s="38">
        <v>16</v>
      </c>
      <c r="E75" s="38">
        <v>54</v>
      </c>
    </row>
    <row r="76" spans="1:23">
      <c r="A76" s="15">
        <v>66</v>
      </c>
      <c r="B76" s="70">
        <f>[4]Sheet1!E2296</f>
        <v>171516101080</v>
      </c>
      <c r="C76" s="38">
        <v>18</v>
      </c>
      <c r="E76" s="38">
        <v>54</v>
      </c>
    </row>
  </sheetData>
  <mergeCells count="7">
    <mergeCell ref="O3:W7"/>
    <mergeCell ref="A4:E4"/>
    <mergeCell ref="I21:J21"/>
    <mergeCell ref="A1:E1"/>
    <mergeCell ref="G1:M1"/>
    <mergeCell ref="A2:E2"/>
    <mergeCell ref="A3:E3"/>
  </mergeCells>
  <conditionalFormatting sqref="C11:C76">
    <cfRule type="cellIs" dxfId="45" priority="1" operator="equal">
      <formula>0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6"/>
  <sheetViews>
    <sheetView topLeftCell="E4" workbookViewId="0">
      <selection activeCell="H17" sqref="H17:V17"/>
    </sheetView>
  </sheetViews>
  <sheetFormatPr defaultRowHeight="14.5"/>
  <sheetData>
    <row r="1" spans="1:23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89" t="s">
        <v>1</v>
      </c>
      <c r="B2" s="89"/>
      <c r="C2" s="89"/>
      <c r="D2" s="89"/>
      <c r="E2" s="89"/>
      <c r="F2" s="3"/>
      <c r="G2" s="4" t="s">
        <v>2</v>
      </c>
      <c r="H2" s="5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2.5">
      <c r="A3" s="89" t="s">
        <v>218</v>
      </c>
      <c r="B3" s="89"/>
      <c r="C3" s="89"/>
      <c r="D3" s="89"/>
      <c r="E3" s="89"/>
      <c r="F3" s="3"/>
      <c r="G3" s="4" t="s">
        <v>4</v>
      </c>
      <c r="H3" s="5"/>
      <c r="I3" s="7" t="s">
        <v>5</v>
      </c>
      <c r="J3" s="2"/>
      <c r="K3" s="8" t="s">
        <v>6</v>
      </c>
      <c r="L3" s="8" t="s">
        <v>7</v>
      </c>
      <c r="M3" s="2"/>
      <c r="N3" s="8" t="s">
        <v>8</v>
      </c>
      <c r="O3" s="88" t="s">
        <v>9</v>
      </c>
      <c r="P3" s="88"/>
      <c r="Q3" s="88"/>
      <c r="R3" s="88"/>
      <c r="S3" s="88"/>
      <c r="T3" s="88"/>
      <c r="U3" s="88"/>
      <c r="V3" s="88"/>
      <c r="W3" s="88"/>
    </row>
    <row r="4" spans="1:23" ht="21">
      <c r="A4" s="89" t="s">
        <v>219</v>
      </c>
      <c r="B4" s="89"/>
      <c r="C4" s="89"/>
      <c r="D4" s="89"/>
      <c r="E4" s="89"/>
      <c r="F4" s="3"/>
      <c r="G4" s="4" t="s">
        <v>11</v>
      </c>
      <c r="H4" s="5"/>
      <c r="I4" s="6"/>
      <c r="J4" s="2"/>
      <c r="K4" s="9" t="s">
        <v>12</v>
      </c>
      <c r="L4" s="9">
        <v>3</v>
      </c>
      <c r="M4" s="2"/>
      <c r="N4" s="10">
        <v>3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21">
      <c r="A5" s="11" t="s">
        <v>13</v>
      </c>
      <c r="B5" s="11"/>
      <c r="C5" s="11"/>
      <c r="D5" s="11"/>
      <c r="E5" s="11"/>
      <c r="F5" s="3"/>
      <c r="G5" s="4" t="s">
        <v>14</v>
      </c>
      <c r="H5" s="41">
        <f>(60/66)*100</f>
        <v>90.909090909090907</v>
      </c>
      <c r="I5" s="6"/>
      <c r="J5" s="2"/>
      <c r="K5" s="13" t="s">
        <v>15</v>
      </c>
      <c r="L5" s="13">
        <v>2</v>
      </c>
      <c r="M5" s="2"/>
      <c r="N5" s="14">
        <v>2</v>
      </c>
      <c r="O5" s="88"/>
      <c r="P5" s="88"/>
      <c r="Q5" s="88"/>
      <c r="R5" s="88"/>
      <c r="S5" s="88"/>
      <c r="T5" s="88"/>
      <c r="U5" s="88"/>
      <c r="V5" s="88"/>
      <c r="W5" s="88"/>
    </row>
    <row r="6" spans="1:23" ht="21">
      <c r="A6" s="15"/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42">
        <v>100</v>
      </c>
      <c r="I6" s="6"/>
      <c r="J6" s="2"/>
      <c r="K6" s="19" t="s">
        <v>20</v>
      </c>
      <c r="L6" s="19">
        <v>1</v>
      </c>
      <c r="M6" s="2"/>
      <c r="N6" s="20">
        <v>1</v>
      </c>
      <c r="O6" s="88"/>
      <c r="P6" s="88"/>
      <c r="Q6" s="88"/>
      <c r="R6" s="88"/>
      <c r="S6" s="88"/>
      <c r="T6" s="88"/>
      <c r="U6" s="88"/>
      <c r="V6" s="88"/>
      <c r="W6" s="88"/>
    </row>
    <row r="7" spans="1:23" ht="58">
      <c r="A7" s="15"/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95.454545454545453</v>
      </c>
      <c r="I7" s="26">
        <v>0.6</v>
      </c>
      <c r="J7" s="2"/>
      <c r="K7" s="27" t="s">
        <v>24</v>
      </c>
      <c r="L7" s="27">
        <v>0</v>
      </c>
      <c r="M7" s="2"/>
      <c r="N7" s="28"/>
      <c r="O7" s="88"/>
      <c r="P7" s="88"/>
      <c r="Q7" s="88"/>
      <c r="R7" s="88"/>
      <c r="S7" s="88"/>
      <c r="T7" s="88"/>
      <c r="U7" s="88"/>
      <c r="V7" s="88"/>
      <c r="W7" s="88"/>
    </row>
    <row r="8" spans="1:23">
      <c r="A8" s="15"/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57</v>
      </c>
      <c r="I8" s="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>
      <c r="A9" s="15"/>
      <c r="B9" s="21" t="s">
        <v>30</v>
      </c>
      <c r="C9" s="23" t="s">
        <v>140</v>
      </c>
      <c r="D9" s="23"/>
      <c r="E9" s="23" t="s">
        <v>140</v>
      </c>
      <c r="F9" s="29"/>
      <c r="G9" s="15"/>
      <c r="H9" s="30"/>
      <c r="I9" s="3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5">
      <c r="A10" s="15"/>
      <c r="B10" s="21" t="s">
        <v>32</v>
      </c>
      <c r="C10" s="23">
        <v>30</v>
      </c>
      <c r="D10" s="31">
        <f>(0.55*30)</f>
        <v>16.5</v>
      </c>
      <c r="E10" s="32">
        <v>70</v>
      </c>
      <c r="F10" s="33">
        <f>0.55*70</f>
        <v>38.5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  <c r="U10" s="36" t="s">
        <v>46</v>
      </c>
      <c r="V10" s="36" t="s">
        <v>47</v>
      </c>
      <c r="W10" s="2"/>
    </row>
    <row r="11" spans="1:23" ht="15.5">
      <c r="A11" s="15">
        <v>1</v>
      </c>
      <c r="B11" s="70">
        <f>[4]Sheet1!E2231</f>
        <v>171516100002</v>
      </c>
      <c r="C11" s="38">
        <v>20</v>
      </c>
      <c r="D11" s="38">
        <f>COUNTIF(C11:C82,"&gt;="&amp;D10)</f>
        <v>60</v>
      </c>
      <c r="E11" s="38">
        <v>56</v>
      </c>
      <c r="F11" s="39">
        <f>COUNTIF(E11:E82,"&gt;="&amp;F10)</f>
        <v>66</v>
      </c>
      <c r="G11" s="40" t="s">
        <v>48</v>
      </c>
      <c r="H11" s="4">
        <v>2</v>
      </c>
      <c r="I11" s="4"/>
      <c r="J11" s="6"/>
      <c r="K11" s="6"/>
      <c r="L11" s="6"/>
      <c r="M11" s="6"/>
      <c r="N11" s="6"/>
      <c r="O11" s="6"/>
      <c r="P11" s="6"/>
      <c r="Q11" s="4">
        <v>3</v>
      </c>
      <c r="R11" s="4">
        <v>3</v>
      </c>
      <c r="S11" s="6"/>
      <c r="T11" s="6"/>
      <c r="U11" s="6">
        <v>1</v>
      </c>
      <c r="V11" s="6">
        <v>1</v>
      </c>
      <c r="W11" s="2"/>
    </row>
    <row r="12" spans="1:23" ht="15.5">
      <c r="A12" s="15">
        <v>2</v>
      </c>
      <c r="B12" s="70">
        <f>[4]Sheet1!E2232</f>
        <v>171516100003</v>
      </c>
      <c r="C12" s="38">
        <v>24</v>
      </c>
      <c r="D12" s="41">
        <f>(60/66)*100</f>
        <v>90.909090909090907</v>
      </c>
      <c r="E12" s="38">
        <v>64</v>
      </c>
      <c r="F12" s="42">
        <f>(66/66)*100</f>
        <v>100</v>
      </c>
      <c r="G12" s="40" t="s">
        <v>49</v>
      </c>
      <c r="H12" s="43">
        <v>3</v>
      </c>
      <c r="I12" s="43"/>
      <c r="J12" s="6"/>
      <c r="K12" s="6"/>
      <c r="L12" s="6"/>
      <c r="M12" s="6"/>
      <c r="N12" s="6"/>
      <c r="O12" s="6"/>
      <c r="P12" s="6"/>
      <c r="Q12" s="4">
        <v>2</v>
      </c>
      <c r="R12" s="4">
        <v>2</v>
      </c>
      <c r="S12" s="6"/>
      <c r="T12" s="6"/>
      <c r="U12" s="6">
        <v>2</v>
      </c>
      <c r="V12" s="6">
        <v>1</v>
      </c>
      <c r="W12" s="2"/>
    </row>
    <row r="13" spans="1:23" ht="15.5">
      <c r="A13" s="15">
        <v>3</v>
      </c>
      <c r="B13" s="70">
        <f>[4]Sheet1!E2233</f>
        <v>171516100005</v>
      </c>
      <c r="C13" s="38">
        <v>22</v>
      </c>
      <c r="D13" s="38"/>
      <c r="E13" s="38">
        <v>60</v>
      </c>
      <c r="F13" s="44"/>
      <c r="G13" s="40" t="s">
        <v>50</v>
      </c>
      <c r="H13" s="43">
        <v>1</v>
      </c>
      <c r="I13" s="43"/>
      <c r="J13" s="6"/>
      <c r="K13" s="6"/>
      <c r="L13" s="6"/>
      <c r="M13" s="6"/>
      <c r="N13" s="6"/>
      <c r="O13" s="6"/>
      <c r="P13" s="6"/>
      <c r="Q13" s="4">
        <v>2</v>
      </c>
      <c r="R13" s="4">
        <v>2</v>
      </c>
      <c r="S13" s="6"/>
      <c r="T13" s="6"/>
      <c r="U13" s="6">
        <v>1</v>
      </c>
      <c r="V13" s="6">
        <v>1</v>
      </c>
      <c r="W13" s="2"/>
    </row>
    <row r="14" spans="1:23" ht="15.5">
      <c r="A14" s="15">
        <v>4</v>
      </c>
      <c r="B14" s="70">
        <f>[4]Sheet1!E2234</f>
        <v>171516100006</v>
      </c>
      <c r="C14" s="38">
        <v>18</v>
      </c>
      <c r="D14" s="38"/>
      <c r="E14" s="38">
        <v>56</v>
      </c>
      <c r="F14" s="44"/>
      <c r="G14" s="40" t="s">
        <v>51</v>
      </c>
      <c r="H14" s="43">
        <v>3</v>
      </c>
      <c r="I14" s="43"/>
      <c r="J14" s="6"/>
      <c r="K14" s="6"/>
      <c r="L14" s="6"/>
      <c r="M14" s="6"/>
      <c r="N14" s="6"/>
      <c r="O14" s="6"/>
      <c r="P14" s="6"/>
      <c r="Q14" s="4">
        <v>3</v>
      </c>
      <c r="R14" s="4">
        <v>3</v>
      </c>
      <c r="S14" s="6"/>
      <c r="T14" s="6"/>
      <c r="U14" s="6">
        <v>1</v>
      </c>
      <c r="V14" s="6">
        <v>1</v>
      </c>
      <c r="W14" s="2"/>
    </row>
    <row r="15" spans="1:23" ht="15.5">
      <c r="A15" s="15">
        <v>5</v>
      </c>
      <c r="B15" s="70">
        <f>[4]Sheet1!E2235</f>
        <v>171516100007</v>
      </c>
      <c r="C15" s="38">
        <v>20</v>
      </c>
      <c r="D15" s="38"/>
      <c r="E15" s="38">
        <v>58</v>
      </c>
      <c r="F15" s="44"/>
      <c r="G15" s="40" t="s">
        <v>52</v>
      </c>
      <c r="H15" s="43">
        <v>2</v>
      </c>
      <c r="I15" s="43"/>
      <c r="J15" s="6"/>
      <c r="K15" s="6"/>
      <c r="L15" s="6"/>
      <c r="M15" s="6"/>
      <c r="N15" s="6"/>
      <c r="O15" s="6"/>
      <c r="P15" s="6"/>
      <c r="Q15" s="4">
        <v>2</v>
      </c>
      <c r="R15" s="4">
        <v>3</v>
      </c>
      <c r="S15" s="6"/>
      <c r="T15" s="6"/>
      <c r="U15" s="6">
        <v>1</v>
      </c>
      <c r="V15" s="6">
        <v>1</v>
      </c>
      <c r="W15" s="2"/>
    </row>
    <row r="16" spans="1:23" ht="15.5">
      <c r="A16" s="15">
        <v>6</v>
      </c>
      <c r="B16" s="70">
        <f>[4]Sheet1!E2236</f>
        <v>171516100008</v>
      </c>
      <c r="C16" s="38">
        <v>24</v>
      </c>
      <c r="D16" s="38"/>
      <c r="E16" s="38">
        <v>60</v>
      </c>
      <c r="F16" s="44"/>
      <c r="G16" s="45" t="s">
        <v>53</v>
      </c>
      <c r="H16" s="79">
        <f>AVERAGE(H11:H15)</f>
        <v>2.2000000000000002</v>
      </c>
      <c r="I16" s="79"/>
      <c r="J16" s="79"/>
      <c r="K16" s="79"/>
      <c r="L16" s="79"/>
      <c r="M16" s="79"/>
      <c r="N16" s="79"/>
      <c r="O16" s="79"/>
      <c r="P16" s="79"/>
      <c r="Q16" s="79">
        <f t="shared" ref="Q16:V16" si="0">AVERAGE(Q11:Q15)</f>
        <v>2.4</v>
      </c>
      <c r="R16" s="79">
        <f t="shared" si="0"/>
        <v>2.6</v>
      </c>
      <c r="S16" s="79"/>
      <c r="T16" s="79"/>
      <c r="U16" s="79">
        <f t="shared" si="0"/>
        <v>1.2</v>
      </c>
      <c r="V16" s="79">
        <f t="shared" si="0"/>
        <v>1</v>
      </c>
      <c r="W16" s="2"/>
    </row>
    <row r="17" spans="1:23" ht="15.5">
      <c r="A17" s="15">
        <v>7</v>
      </c>
      <c r="B17" s="70">
        <f>[4]Sheet1!E2237</f>
        <v>171516100009</v>
      </c>
      <c r="C17" s="38">
        <v>20</v>
      </c>
      <c r="D17" s="38"/>
      <c r="E17" s="38">
        <v>58</v>
      </c>
      <c r="F17" s="38"/>
      <c r="G17" s="47" t="s">
        <v>54</v>
      </c>
      <c r="H17" s="48">
        <f>(95.45*H16)/100</f>
        <v>2.0998999999999999</v>
      </c>
      <c r="I17" s="48"/>
      <c r="J17" s="48"/>
      <c r="K17" s="48"/>
      <c r="L17" s="48"/>
      <c r="M17" s="48"/>
      <c r="N17" s="48"/>
      <c r="O17" s="48"/>
      <c r="P17" s="48"/>
      <c r="Q17" s="48">
        <f t="shared" ref="Q17:V17" si="1">(95.45*Q16)/100</f>
        <v>2.2907999999999999</v>
      </c>
      <c r="R17" s="48">
        <f t="shared" si="1"/>
        <v>2.4817</v>
      </c>
      <c r="S17" s="48"/>
      <c r="T17" s="48"/>
      <c r="U17" s="48">
        <f t="shared" si="1"/>
        <v>1.1454</v>
      </c>
      <c r="V17" s="48">
        <f t="shared" si="1"/>
        <v>0.95450000000000002</v>
      </c>
      <c r="W17" s="2"/>
    </row>
    <row r="18" spans="1:23">
      <c r="A18" s="15">
        <v>8</v>
      </c>
      <c r="B18" s="70">
        <f>[4]Sheet1!E2238</f>
        <v>171516100010</v>
      </c>
      <c r="C18" s="38">
        <v>22</v>
      </c>
      <c r="D18" s="38"/>
      <c r="E18" s="38">
        <v>58</v>
      </c>
      <c r="F18" s="49"/>
      <c r="G18" s="15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>
      <c r="A19" s="15">
        <v>9</v>
      </c>
      <c r="B19" s="70">
        <f>[4]Sheet1!E2239</f>
        <v>171516100011</v>
      </c>
      <c r="C19" s="38">
        <v>18</v>
      </c>
      <c r="D19" s="38"/>
      <c r="E19" s="38">
        <v>54</v>
      </c>
      <c r="F19" s="49"/>
      <c r="G19" s="15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>
      <c r="A20" s="15">
        <v>10</v>
      </c>
      <c r="B20" s="70">
        <f>[4]Sheet1!E2240</f>
        <v>171516100012</v>
      </c>
      <c r="C20" s="38">
        <v>24</v>
      </c>
      <c r="D20" s="38"/>
      <c r="E20" s="38">
        <v>60</v>
      </c>
      <c r="F20" s="49"/>
      <c r="G20" s="15"/>
      <c r="H20" s="2"/>
      <c r="I20" s="2"/>
      <c r="J20" s="30"/>
      <c r="K20" s="3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>
      <c r="A21" s="15">
        <v>11</v>
      </c>
      <c r="B21" s="70">
        <f>[4]Sheet1!E2241</f>
        <v>171516100013</v>
      </c>
      <c r="C21" s="38">
        <v>22</v>
      </c>
      <c r="D21" s="38"/>
      <c r="E21" s="38">
        <v>60</v>
      </c>
      <c r="F21" s="49"/>
      <c r="G21" s="15"/>
      <c r="H21" s="51"/>
      <c r="I21" s="90"/>
      <c r="J21" s="90"/>
      <c r="K21" s="2"/>
      <c r="L21" s="2"/>
      <c r="M21" s="30"/>
      <c r="N21" s="30"/>
      <c r="O21" s="30"/>
      <c r="P21" s="30"/>
      <c r="Q21" s="30"/>
      <c r="R21" s="2"/>
      <c r="S21" s="2"/>
      <c r="T21" s="2"/>
      <c r="U21" s="2"/>
      <c r="V21" s="2"/>
      <c r="W21" s="2"/>
    </row>
    <row r="22" spans="1:23">
      <c r="A22" s="15">
        <v>12</v>
      </c>
      <c r="B22" s="70">
        <f>[4]Sheet1!E2242</f>
        <v>171516100014</v>
      </c>
      <c r="C22" s="38">
        <v>22</v>
      </c>
      <c r="D22" s="38"/>
      <c r="E22" s="38">
        <v>60</v>
      </c>
      <c r="F22" s="49"/>
      <c r="G22" s="15"/>
      <c r="H22" s="52"/>
      <c r="I22" s="53"/>
      <c r="J22" s="53"/>
      <c r="K22" s="2"/>
      <c r="L22" s="2"/>
      <c r="M22" s="30"/>
      <c r="N22" s="30"/>
      <c r="O22" s="30"/>
      <c r="P22" s="30"/>
      <c r="Q22" s="30"/>
      <c r="R22" s="2"/>
      <c r="S22" s="2"/>
      <c r="T22" s="2"/>
      <c r="U22" s="2"/>
      <c r="V22" s="2"/>
      <c r="W22" s="2"/>
    </row>
    <row r="23" spans="1:23">
      <c r="A23" s="15">
        <v>13</v>
      </c>
      <c r="B23" s="70">
        <f>[4]Sheet1!E2243</f>
        <v>171516100017</v>
      </c>
      <c r="C23" s="38">
        <v>24</v>
      </c>
      <c r="D23" s="38"/>
      <c r="E23" s="38">
        <v>62</v>
      </c>
      <c r="F23" s="49"/>
      <c r="G23" s="15"/>
      <c r="H23" s="15"/>
      <c r="I23" s="2"/>
      <c r="J23" s="2"/>
      <c r="K23" s="2"/>
      <c r="L23" s="2"/>
      <c r="M23" s="2"/>
      <c r="N23" s="30"/>
      <c r="O23" s="30"/>
      <c r="P23" s="30"/>
      <c r="Q23" s="30"/>
      <c r="R23" s="30"/>
      <c r="S23" s="2"/>
      <c r="T23" s="2"/>
      <c r="U23" s="2"/>
      <c r="V23" s="2"/>
      <c r="W23" s="2"/>
    </row>
    <row r="24" spans="1:23">
      <c r="A24" s="15">
        <v>14</v>
      </c>
      <c r="B24" s="70">
        <f>[4]Sheet1!E2244</f>
        <v>171516100018</v>
      </c>
      <c r="C24" s="38">
        <v>22</v>
      </c>
      <c r="D24" s="38"/>
      <c r="E24" s="38">
        <v>58</v>
      </c>
      <c r="F24" s="49"/>
      <c r="G24" s="15"/>
      <c r="H24" s="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2"/>
    </row>
    <row r="25" spans="1:23" ht="15.5">
      <c r="A25" s="15">
        <v>15</v>
      </c>
      <c r="B25" s="70">
        <f>[4]Sheet1!E2245</f>
        <v>171516100019</v>
      </c>
      <c r="C25" s="38">
        <v>24</v>
      </c>
      <c r="D25" s="54"/>
      <c r="E25" s="38">
        <v>58</v>
      </c>
      <c r="F25" s="55"/>
      <c r="G25" s="56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2"/>
    </row>
    <row r="26" spans="1:23" ht="15.5">
      <c r="A26" s="15">
        <v>16</v>
      </c>
      <c r="B26" s="70">
        <f>[4]Sheet1!E2246</f>
        <v>171516100021</v>
      </c>
      <c r="C26" s="38">
        <v>28</v>
      </c>
      <c r="D26" s="38"/>
      <c r="E26" s="38">
        <v>64</v>
      </c>
      <c r="F26" s="49"/>
      <c r="G26" s="56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2"/>
    </row>
    <row r="27" spans="1:23" ht="15.5">
      <c r="A27" s="15">
        <v>17</v>
      </c>
      <c r="B27" s="70">
        <f>[4]Sheet1!E2247</f>
        <v>171516100022</v>
      </c>
      <c r="C27" s="38">
        <v>24</v>
      </c>
      <c r="D27" s="38"/>
      <c r="E27" s="38">
        <v>60</v>
      </c>
      <c r="F27" s="49"/>
      <c r="G27" s="56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2"/>
    </row>
    <row r="28" spans="1:23" ht="15.5">
      <c r="A28" s="15">
        <v>18</v>
      </c>
      <c r="B28" s="70">
        <f>[4]Sheet1!E2248</f>
        <v>171516100023</v>
      </c>
      <c r="C28" s="38">
        <v>24</v>
      </c>
      <c r="D28" s="38"/>
      <c r="E28" s="38">
        <v>62</v>
      </c>
      <c r="F28" s="49"/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2"/>
    </row>
    <row r="29" spans="1:23" ht="15.5">
      <c r="A29" s="15">
        <v>19</v>
      </c>
      <c r="B29" s="70">
        <f>[4]Sheet1!E2249</f>
        <v>171516100024</v>
      </c>
      <c r="C29" s="38">
        <v>30</v>
      </c>
      <c r="D29" s="38"/>
      <c r="E29" s="38">
        <v>68</v>
      </c>
      <c r="F29" s="49"/>
      <c r="G29" s="56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2"/>
    </row>
    <row r="30" spans="1:23" ht="15.5">
      <c r="A30" s="15">
        <v>20</v>
      </c>
      <c r="B30" s="70">
        <f>[4]Sheet1!E2250</f>
        <v>171516100026</v>
      </c>
      <c r="C30" s="38">
        <v>26</v>
      </c>
      <c r="D30" s="38"/>
      <c r="E30" s="38">
        <v>60</v>
      </c>
      <c r="F30" s="49"/>
      <c r="G30" s="56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2"/>
    </row>
    <row r="31" spans="1:23" ht="15.5">
      <c r="A31" s="15">
        <v>21</v>
      </c>
      <c r="B31" s="70">
        <f>[4]Sheet1!E2251</f>
        <v>171516100030</v>
      </c>
      <c r="C31" s="38">
        <v>16</v>
      </c>
      <c r="D31" s="38"/>
      <c r="E31" s="38">
        <v>54</v>
      </c>
      <c r="F31" s="49"/>
      <c r="G31" s="56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2"/>
    </row>
    <row r="32" spans="1:23" ht="15.5">
      <c r="A32" s="15">
        <v>22</v>
      </c>
      <c r="B32" s="70">
        <f>[4]Sheet1!E2252</f>
        <v>171516100031</v>
      </c>
      <c r="C32" s="38">
        <v>12</v>
      </c>
      <c r="D32" s="38"/>
      <c r="E32" s="38">
        <v>60</v>
      </c>
      <c r="F32" s="49"/>
      <c r="G32" s="56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2"/>
    </row>
    <row r="33" spans="1:23" ht="15.5">
      <c r="A33" s="15">
        <v>23</v>
      </c>
      <c r="B33" s="70">
        <f>[4]Sheet1!E2253</f>
        <v>171516100032</v>
      </c>
      <c r="C33" s="38">
        <v>13</v>
      </c>
      <c r="D33" s="38"/>
      <c r="E33" s="38">
        <v>64</v>
      </c>
      <c r="F33" s="49"/>
      <c r="G33" s="5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2"/>
    </row>
    <row r="34" spans="1:23" ht="15.5">
      <c r="A34" s="15">
        <v>24</v>
      </c>
      <c r="B34" s="70">
        <f>[4]Sheet1!E2254</f>
        <v>171516100033</v>
      </c>
      <c r="C34" s="38">
        <v>14</v>
      </c>
      <c r="D34" s="38"/>
      <c r="E34" s="38">
        <v>66</v>
      </c>
      <c r="F34" s="49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>
      <c r="A35" s="15">
        <v>25</v>
      </c>
      <c r="B35" s="70">
        <f>[4]Sheet1!E2255</f>
        <v>171516100034</v>
      </c>
      <c r="C35" s="38">
        <v>18</v>
      </c>
      <c r="D35" s="38"/>
      <c r="E35" s="38">
        <v>56</v>
      </c>
      <c r="F35" s="49"/>
      <c r="G35" s="50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2"/>
    </row>
    <row r="36" spans="1:23">
      <c r="A36" s="15">
        <v>26</v>
      </c>
      <c r="B36" s="70">
        <f>[4]Sheet1!E2256</f>
        <v>171516100035</v>
      </c>
      <c r="C36" s="38">
        <v>18</v>
      </c>
      <c r="D36" s="38"/>
      <c r="E36" s="38">
        <v>58</v>
      </c>
      <c r="F36" s="49"/>
      <c r="G36" s="15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>
      <c r="A37" s="15">
        <v>27</v>
      </c>
      <c r="B37" s="70">
        <f>[4]Sheet1!E2257</f>
        <v>171516100037</v>
      </c>
      <c r="C37" s="38">
        <v>24</v>
      </c>
      <c r="D37" s="38"/>
      <c r="E37" s="38">
        <v>62</v>
      </c>
      <c r="F37" s="49"/>
      <c r="G37" s="15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5">
      <c r="A38" s="15">
        <v>28</v>
      </c>
      <c r="B38" s="70">
        <f>[4]Sheet1!E2258</f>
        <v>171516100038</v>
      </c>
      <c r="C38" s="38">
        <v>20</v>
      </c>
      <c r="D38" s="38"/>
      <c r="E38" s="38">
        <v>58</v>
      </c>
      <c r="F38" s="49"/>
      <c r="G38" s="5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2"/>
    </row>
    <row r="39" spans="1:23" ht="15.5">
      <c r="A39" s="15">
        <v>29</v>
      </c>
      <c r="B39" s="70">
        <f>[4]Sheet1!E2259</f>
        <v>171516100039</v>
      </c>
      <c r="C39" s="38">
        <v>26</v>
      </c>
      <c r="D39" s="38"/>
      <c r="E39" s="38">
        <v>62</v>
      </c>
      <c r="F39" s="49"/>
      <c r="G39" s="56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2"/>
    </row>
    <row r="40" spans="1:23" ht="15.5">
      <c r="A40" s="15">
        <v>30</v>
      </c>
      <c r="B40" s="70">
        <f>[4]Sheet1!E2260</f>
        <v>171516100040</v>
      </c>
      <c r="C40" s="38">
        <v>28</v>
      </c>
      <c r="D40" s="38"/>
      <c r="E40" s="38">
        <v>66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2"/>
    </row>
    <row r="41" spans="1:23" ht="15.5">
      <c r="A41" s="15">
        <v>31</v>
      </c>
      <c r="B41" s="70">
        <f>[4]Sheet1!E2261</f>
        <v>171516100041</v>
      </c>
      <c r="C41" s="38">
        <v>18</v>
      </c>
      <c r="D41" s="38"/>
      <c r="E41" s="38">
        <v>54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2"/>
    </row>
    <row r="42" spans="1:23" ht="15.5">
      <c r="A42" s="15">
        <v>32</v>
      </c>
      <c r="B42" s="70">
        <f>[4]Sheet1!E2262</f>
        <v>171516100042</v>
      </c>
      <c r="C42" s="38">
        <v>22</v>
      </c>
      <c r="D42" s="38"/>
      <c r="E42" s="38">
        <v>58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2"/>
    </row>
    <row r="43" spans="1:23" ht="15.5">
      <c r="A43" s="15">
        <v>33</v>
      </c>
      <c r="B43" s="70">
        <f>[4]Sheet1!E2263</f>
        <v>171516100043</v>
      </c>
      <c r="C43" s="38">
        <v>20</v>
      </c>
      <c r="D43" s="38"/>
      <c r="E43" s="38">
        <v>60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2"/>
    </row>
    <row r="44" spans="1:23" ht="15.5">
      <c r="A44" s="15">
        <v>34</v>
      </c>
      <c r="B44" s="70">
        <f>[4]Sheet1!E2264</f>
        <v>171516100044</v>
      </c>
      <c r="C44" s="38">
        <v>22</v>
      </c>
      <c r="D44" s="38"/>
      <c r="E44" s="38">
        <v>60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2"/>
    </row>
    <row r="45" spans="1:23" ht="15.5">
      <c r="A45" s="15">
        <v>35</v>
      </c>
      <c r="B45" s="70">
        <f>[4]Sheet1!E2265</f>
        <v>171516100045</v>
      </c>
      <c r="C45" s="38">
        <v>22</v>
      </c>
      <c r="D45" s="38"/>
      <c r="E45" s="38">
        <v>60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2"/>
    </row>
    <row r="46" spans="1:23" ht="15.5">
      <c r="A46" s="15">
        <v>36</v>
      </c>
      <c r="B46" s="70">
        <f>[4]Sheet1!E2266</f>
        <v>171516100048</v>
      </c>
      <c r="C46" s="38">
        <v>22</v>
      </c>
      <c r="D46" s="38"/>
      <c r="E46" s="38">
        <v>60</v>
      </c>
      <c r="F46" s="49"/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2"/>
    </row>
    <row r="47" spans="1:23" ht="15.5">
      <c r="A47" s="15">
        <v>37</v>
      </c>
      <c r="B47" s="70">
        <f>[4]Sheet1!E2267</f>
        <v>171516100049</v>
      </c>
      <c r="C47" s="38">
        <v>26</v>
      </c>
      <c r="D47" s="38"/>
      <c r="E47" s="38">
        <v>66</v>
      </c>
      <c r="F47" s="49"/>
      <c r="G47" s="5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2"/>
    </row>
    <row r="48" spans="1:23" ht="15.5">
      <c r="A48" s="15">
        <v>38</v>
      </c>
      <c r="B48" s="70">
        <f>[4]Sheet1!E2268</f>
        <v>171516100050</v>
      </c>
      <c r="C48" s="38">
        <v>22</v>
      </c>
      <c r="D48" s="38"/>
      <c r="E48" s="38">
        <v>60</v>
      </c>
      <c r="F48" s="49"/>
      <c r="G48" s="5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2"/>
    </row>
    <row r="49" spans="1:23">
      <c r="A49" s="15">
        <v>39</v>
      </c>
      <c r="B49" s="70">
        <f>[4]Sheet1!E2269</f>
        <v>171516100051</v>
      </c>
      <c r="C49" s="38">
        <v>18</v>
      </c>
      <c r="D49" s="38"/>
      <c r="E49" s="38">
        <v>54</v>
      </c>
      <c r="F49" s="49"/>
      <c r="G49" s="50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2"/>
    </row>
    <row r="50" spans="1:23">
      <c r="A50" s="15">
        <v>40</v>
      </c>
      <c r="B50" s="70">
        <f>[4]Sheet1!E2270</f>
        <v>171516100052</v>
      </c>
      <c r="C50" s="38">
        <v>24</v>
      </c>
      <c r="D50" s="38"/>
      <c r="E50" s="38">
        <v>60</v>
      </c>
      <c r="F50" s="49"/>
      <c r="G50" s="15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>
      <c r="A51" s="15">
        <v>41</v>
      </c>
      <c r="B51" s="70">
        <f>[4]Sheet1!E2271</f>
        <v>171516100053</v>
      </c>
      <c r="C51" s="38">
        <v>22</v>
      </c>
      <c r="D51" s="38"/>
      <c r="E51" s="38">
        <v>62</v>
      </c>
      <c r="F51" s="49"/>
      <c r="G51" s="15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5">
      <c r="A52" s="15">
        <v>42</v>
      </c>
      <c r="B52" s="70">
        <f>[4]Sheet1!E2272</f>
        <v>171516100054</v>
      </c>
      <c r="C52" s="38">
        <v>22</v>
      </c>
      <c r="D52" s="54"/>
      <c r="E52" s="38">
        <v>58</v>
      </c>
      <c r="F52" s="55"/>
      <c r="G52" s="5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2"/>
    </row>
    <row r="53" spans="1:23" ht="15.5">
      <c r="A53" s="15">
        <v>43</v>
      </c>
      <c r="B53" s="70">
        <f>[4]Sheet1!E2273</f>
        <v>171516100055</v>
      </c>
      <c r="C53" s="38">
        <v>22</v>
      </c>
      <c r="D53" s="54"/>
      <c r="E53" s="38">
        <v>62</v>
      </c>
      <c r="F53" s="55"/>
      <c r="G53" s="5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2"/>
    </row>
    <row r="54" spans="1:23" ht="15.5">
      <c r="A54" s="15">
        <v>44</v>
      </c>
      <c r="B54" s="70">
        <f>[4]Sheet1!E2274</f>
        <v>171516100056</v>
      </c>
      <c r="C54" s="38">
        <v>20</v>
      </c>
      <c r="D54" s="38"/>
      <c r="E54" s="38">
        <v>56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2"/>
    </row>
    <row r="55" spans="1:23" ht="15.5">
      <c r="A55" s="15">
        <v>45</v>
      </c>
      <c r="B55" s="70">
        <f>[4]Sheet1!E2275</f>
        <v>171516100057</v>
      </c>
      <c r="C55" s="38">
        <v>24</v>
      </c>
      <c r="D55" s="38"/>
      <c r="E55" s="38">
        <v>64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2"/>
    </row>
    <row r="56" spans="1:23" ht="15.5">
      <c r="A56" s="15">
        <v>46</v>
      </c>
      <c r="B56" s="70">
        <f>[4]Sheet1!E2276</f>
        <v>171516100058</v>
      </c>
      <c r="C56" s="38">
        <v>22</v>
      </c>
      <c r="D56" s="38"/>
      <c r="E56" s="38">
        <v>60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2"/>
    </row>
    <row r="57" spans="1:23" ht="15.5">
      <c r="A57" s="15">
        <v>47</v>
      </c>
      <c r="B57" s="70">
        <f>[4]Sheet1!E2277</f>
        <v>171516100059</v>
      </c>
      <c r="C57" s="38">
        <v>22</v>
      </c>
      <c r="D57" s="38"/>
      <c r="E57" s="38">
        <v>60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2"/>
    </row>
    <row r="58" spans="1:23" ht="15.5">
      <c r="A58" s="15">
        <v>48</v>
      </c>
      <c r="B58" s="70">
        <f>[4]Sheet1!E2278</f>
        <v>171516100060</v>
      </c>
      <c r="C58" s="38">
        <v>30</v>
      </c>
      <c r="D58" s="38"/>
      <c r="E58" s="38">
        <v>68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2"/>
    </row>
    <row r="59" spans="1:23" ht="15.5">
      <c r="A59" s="15">
        <v>49</v>
      </c>
      <c r="B59" s="70">
        <f>[4]Sheet1!E2279</f>
        <v>171516100061</v>
      </c>
      <c r="C59" s="38">
        <v>20</v>
      </c>
      <c r="D59" s="38"/>
      <c r="E59" s="38">
        <v>58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2"/>
    </row>
    <row r="60" spans="1:23" ht="15.5">
      <c r="A60" s="15">
        <v>50</v>
      </c>
      <c r="B60" s="70">
        <f>[4]Sheet1!E2280</f>
        <v>171516100062</v>
      </c>
      <c r="C60" s="38">
        <v>24</v>
      </c>
      <c r="D60" s="38"/>
      <c r="E60" s="38">
        <v>60</v>
      </c>
      <c r="F60" s="49"/>
      <c r="G60" s="5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2"/>
    </row>
    <row r="61" spans="1:23" ht="15.5">
      <c r="A61" s="15">
        <v>51</v>
      </c>
      <c r="B61" s="70">
        <f>[4]Sheet1!E2281</f>
        <v>171516100064</v>
      </c>
      <c r="C61" s="38">
        <v>30</v>
      </c>
      <c r="D61" s="38"/>
      <c r="E61" s="38">
        <v>68</v>
      </c>
      <c r="F61" s="49"/>
      <c r="G61" s="56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2"/>
    </row>
    <row r="62" spans="1:23" ht="15.5">
      <c r="A62" s="15">
        <v>52</v>
      </c>
      <c r="B62" s="70">
        <f>[4]Sheet1!E2282</f>
        <v>171516100066</v>
      </c>
      <c r="C62" s="38">
        <v>18</v>
      </c>
      <c r="D62" s="38"/>
      <c r="E62" s="38">
        <v>56</v>
      </c>
      <c r="F62" s="49"/>
      <c r="G62" s="5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2"/>
    </row>
    <row r="63" spans="1:23">
      <c r="A63" s="15">
        <v>53</v>
      </c>
      <c r="B63" s="70">
        <f>[4]Sheet1!E2283</f>
        <v>171516100067</v>
      </c>
      <c r="C63" s="38">
        <v>26</v>
      </c>
      <c r="D63" s="38"/>
      <c r="E63" s="38">
        <v>62</v>
      </c>
      <c r="F63" s="49"/>
      <c r="G63" s="15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>
      <c r="A64" s="15">
        <v>54</v>
      </c>
      <c r="B64" s="70">
        <f>[4]Sheet1!E2284</f>
        <v>171516100068</v>
      </c>
      <c r="C64" s="38">
        <v>24</v>
      </c>
      <c r="D64" s="38"/>
      <c r="E64" s="38">
        <v>66</v>
      </c>
      <c r="F64" s="49"/>
      <c r="G64" s="1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>
      <c r="A65" s="15">
        <v>55</v>
      </c>
      <c r="B65" s="70">
        <f>[4]Sheet1!E2285</f>
        <v>171516100069</v>
      </c>
      <c r="C65" s="38">
        <v>20</v>
      </c>
      <c r="D65" s="38"/>
      <c r="E65" s="38">
        <v>56</v>
      </c>
      <c r="F65" s="49"/>
      <c r="G65" s="1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>
      <c r="A66" s="15">
        <v>56</v>
      </c>
      <c r="B66" s="70">
        <f>[4]Sheet1!E2286</f>
        <v>171516100070</v>
      </c>
      <c r="C66" s="38">
        <v>22</v>
      </c>
      <c r="D66" s="38"/>
      <c r="E66" s="38">
        <v>58</v>
      </c>
      <c r="F66" s="49"/>
      <c r="G66" s="1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>
      <c r="A67" s="15">
        <v>57</v>
      </c>
      <c r="B67" s="70">
        <f>[4]Sheet1!E2287</f>
        <v>171516100071</v>
      </c>
      <c r="C67" s="38">
        <v>28</v>
      </c>
      <c r="D67" s="38"/>
      <c r="E67" s="38">
        <v>66</v>
      </c>
      <c r="F67" s="49"/>
      <c r="G67" s="1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>
      <c r="A68" s="15">
        <v>58</v>
      </c>
      <c r="B68" s="70">
        <f>[4]Sheet1!E2288</f>
        <v>171516100072</v>
      </c>
      <c r="C68" s="38">
        <v>26</v>
      </c>
      <c r="D68" s="38"/>
      <c r="E68" s="38">
        <v>64</v>
      </c>
      <c r="F68" s="49"/>
      <c r="G68" s="15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>
      <c r="A69" s="15">
        <v>59</v>
      </c>
      <c r="B69" s="70">
        <f>[4]Sheet1!E2289</f>
        <v>171516100073</v>
      </c>
      <c r="C69" s="38">
        <v>22</v>
      </c>
      <c r="D69" s="38"/>
      <c r="E69" s="38">
        <v>64</v>
      </c>
      <c r="F69" s="49"/>
      <c r="G69" s="15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>
      <c r="A70" s="15">
        <v>60</v>
      </c>
      <c r="B70" s="70">
        <f>[4]Sheet1!E2290</f>
        <v>171516100074</v>
      </c>
      <c r="C70" s="38">
        <v>22</v>
      </c>
      <c r="D70" s="38"/>
      <c r="E70" s="38">
        <v>56</v>
      </c>
      <c r="F70" s="49"/>
      <c r="G70" s="15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>
      <c r="A71" s="15">
        <v>61</v>
      </c>
      <c r="B71" s="70">
        <f>[4]Sheet1!E2291</f>
        <v>171516101075</v>
      </c>
      <c r="C71" s="38">
        <v>22</v>
      </c>
      <c r="E71" s="38">
        <v>62</v>
      </c>
    </row>
    <row r="72" spans="1:23">
      <c r="A72" s="15">
        <v>62</v>
      </c>
      <c r="B72" s="70">
        <f>[4]Sheet1!E2292</f>
        <v>171516101076</v>
      </c>
      <c r="C72" s="38">
        <v>16</v>
      </c>
      <c r="E72" s="38">
        <v>54</v>
      </c>
    </row>
    <row r="73" spans="1:23">
      <c r="A73" s="15">
        <v>63</v>
      </c>
      <c r="B73" s="70">
        <f>[4]Sheet1!E2293</f>
        <v>171516101077</v>
      </c>
      <c r="C73" s="38">
        <v>20</v>
      </c>
      <c r="E73" s="38">
        <v>56</v>
      </c>
    </row>
    <row r="74" spans="1:23">
      <c r="A74" s="15">
        <v>64</v>
      </c>
      <c r="B74" s="70">
        <f>[4]Sheet1!E2294</f>
        <v>171516101078</v>
      </c>
      <c r="C74" s="38">
        <v>18</v>
      </c>
      <c r="E74" s="38">
        <v>58</v>
      </c>
    </row>
    <row r="75" spans="1:23">
      <c r="A75" s="15">
        <v>65</v>
      </c>
      <c r="B75" s="70">
        <f>[4]Sheet1!E2295</f>
        <v>171516101079</v>
      </c>
      <c r="C75" s="38">
        <v>16</v>
      </c>
      <c r="E75" s="38">
        <v>54</v>
      </c>
    </row>
    <row r="76" spans="1:23">
      <c r="A76" s="15">
        <v>66</v>
      </c>
      <c r="B76" s="70">
        <f>[4]Sheet1!E2296</f>
        <v>171516101080</v>
      </c>
      <c r="C76" s="38">
        <v>18</v>
      </c>
      <c r="E76" s="38">
        <v>54</v>
      </c>
    </row>
  </sheetData>
  <mergeCells count="7">
    <mergeCell ref="O3:W7"/>
    <mergeCell ref="A4:E4"/>
    <mergeCell ref="I21:J21"/>
    <mergeCell ref="A1:E1"/>
    <mergeCell ref="G1:M1"/>
    <mergeCell ref="A2:E2"/>
    <mergeCell ref="A3:E3"/>
  </mergeCells>
  <conditionalFormatting sqref="C11:C76">
    <cfRule type="cellIs" dxfId="44" priority="1" operator="equal">
      <formula>0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6"/>
  <sheetViews>
    <sheetView topLeftCell="F7" workbookViewId="0">
      <selection activeCell="H17" sqref="H17:V17"/>
    </sheetView>
  </sheetViews>
  <sheetFormatPr defaultRowHeight="14.5"/>
  <sheetData>
    <row r="1" spans="1:23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89" t="s">
        <v>1</v>
      </c>
      <c r="B2" s="89"/>
      <c r="C2" s="89"/>
      <c r="D2" s="89"/>
      <c r="E2" s="89"/>
      <c r="F2" s="3"/>
      <c r="G2" s="4" t="s">
        <v>2</v>
      </c>
      <c r="H2" s="5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2.5">
      <c r="A3" s="89" t="s">
        <v>220</v>
      </c>
      <c r="B3" s="89"/>
      <c r="C3" s="89"/>
      <c r="D3" s="89"/>
      <c r="E3" s="89"/>
      <c r="F3" s="3"/>
      <c r="G3" s="4" t="s">
        <v>4</v>
      </c>
      <c r="H3" s="5"/>
      <c r="I3" s="7" t="s">
        <v>5</v>
      </c>
      <c r="J3" s="2"/>
      <c r="K3" s="8" t="s">
        <v>6</v>
      </c>
      <c r="L3" s="8" t="s">
        <v>7</v>
      </c>
      <c r="M3" s="2"/>
      <c r="N3" s="8" t="s">
        <v>8</v>
      </c>
      <c r="O3" s="88" t="s">
        <v>9</v>
      </c>
      <c r="P3" s="88"/>
      <c r="Q3" s="88"/>
      <c r="R3" s="88"/>
      <c r="S3" s="88"/>
      <c r="T3" s="88"/>
      <c r="U3" s="88"/>
      <c r="V3" s="88"/>
      <c r="W3" s="88"/>
    </row>
    <row r="4" spans="1:23" ht="21">
      <c r="A4" s="89" t="s">
        <v>221</v>
      </c>
      <c r="B4" s="89"/>
      <c r="C4" s="89"/>
      <c r="D4" s="89"/>
      <c r="E4" s="89"/>
      <c r="F4" s="3"/>
      <c r="G4" s="4" t="s">
        <v>11</v>
      </c>
      <c r="H4" s="5"/>
      <c r="I4" s="6"/>
      <c r="J4" s="2"/>
      <c r="K4" s="9" t="s">
        <v>12</v>
      </c>
      <c r="L4" s="9">
        <v>3</v>
      </c>
      <c r="M4" s="2"/>
      <c r="N4" s="10">
        <v>3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21">
      <c r="A5" s="11" t="s">
        <v>13</v>
      </c>
      <c r="B5" s="11"/>
      <c r="C5" s="11"/>
      <c r="D5" s="11"/>
      <c r="E5" s="11"/>
      <c r="F5" s="3"/>
      <c r="G5" s="4" t="s">
        <v>14</v>
      </c>
      <c r="H5" s="41">
        <f>(65/66)*100</f>
        <v>98.484848484848484</v>
      </c>
      <c r="I5" s="6"/>
      <c r="J5" s="2"/>
      <c r="K5" s="13" t="s">
        <v>15</v>
      </c>
      <c r="L5" s="13">
        <v>2</v>
      </c>
      <c r="M5" s="2"/>
      <c r="N5" s="14">
        <v>2</v>
      </c>
      <c r="O5" s="88"/>
      <c r="P5" s="88"/>
      <c r="Q5" s="88"/>
      <c r="R5" s="88"/>
      <c r="S5" s="88"/>
      <c r="T5" s="88"/>
      <c r="U5" s="88"/>
      <c r="V5" s="88"/>
      <c r="W5" s="88"/>
    </row>
    <row r="6" spans="1:23" ht="21">
      <c r="A6" s="15"/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42">
        <f>(37/66)*100</f>
        <v>56.060606060606055</v>
      </c>
      <c r="I6" s="6"/>
      <c r="J6" s="2"/>
      <c r="K6" s="19" t="s">
        <v>20</v>
      </c>
      <c r="L6" s="19">
        <v>1</v>
      </c>
      <c r="M6" s="2"/>
      <c r="N6" s="20">
        <v>1</v>
      </c>
      <c r="O6" s="88"/>
      <c r="P6" s="88"/>
      <c r="Q6" s="88"/>
      <c r="R6" s="88"/>
      <c r="S6" s="88"/>
      <c r="T6" s="88"/>
      <c r="U6" s="88"/>
      <c r="V6" s="88"/>
      <c r="W6" s="88"/>
    </row>
    <row r="7" spans="1:23" ht="58">
      <c r="A7" s="15"/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77.272727272727266</v>
      </c>
      <c r="I7" s="26">
        <v>0.6</v>
      </c>
      <c r="J7" s="2"/>
      <c r="K7" s="27" t="s">
        <v>24</v>
      </c>
      <c r="L7" s="27">
        <v>0</v>
      </c>
      <c r="M7" s="2"/>
      <c r="N7" s="28"/>
      <c r="O7" s="88"/>
      <c r="P7" s="88"/>
      <c r="Q7" s="88"/>
      <c r="R7" s="88"/>
      <c r="S7" s="88"/>
      <c r="T7" s="88"/>
      <c r="U7" s="88"/>
      <c r="V7" s="88"/>
      <c r="W7" s="88"/>
    </row>
    <row r="8" spans="1:23">
      <c r="A8" s="15"/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207</v>
      </c>
      <c r="I8" s="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>
      <c r="A9" s="15"/>
      <c r="B9" s="21" t="s">
        <v>30</v>
      </c>
      <c r="C9" s="23" t="s">
        <v>140</v>
      </c>
      <c r="D9" s="23"/>
      <c r="E9" s="23" t="s">
        <v>140</v>
      </c>
      <c r="F9" s="29"/>
      <c r="G9" s="15"/>
      <c r="H9" s="30"/>
      <c r="I9" s="3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5">
      <c r="A10" s="15"/>
      <c r="B10" s="21" t="s">
        <v>32</v>
      </c>
      <c r="C10" s="23">
        <v>25</v>
      </c>
      <c r="D10" s="31">
        <f>(0.55*25)</f>
        <v>13.750000000000002</v>
      </c>
      <c r="E10" s="32">
        <v>75</v>
      </c>
      <c r="F10" s="33">
        <f>0.55*75</f>
        <v>41.25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  <c r="U10" s="36" t="s">
        <v>46</v>
      </c>
      <c r="V10" s="36" t="s">
        <v>47</v>
      </c>
      <c r="W10" s="2"/>
    </row>
    <row r="11" spans="1:23" ht="15.5">
      <c r="A11" s="15">
        <v>1</v>
      </c>
      <c r="B11" s="70">
        <f>[4]Sheet1!E2231</f>
        <v>171516100002</v>
      </c>
      <c r="C11" s="65">
        <v>18</v>
      </c>
      <c r="D11" s="38">
        <f>COUNTIF(C11:C82,"&gt;="&amp;D10)</f>
        <v>65</v>
      </c>
      <c r="E11" s="65">
        <v>51</v>
      </c>
      <c r="F11" s="39">
        <f>COUNTIF(E11:E82,"&gt;="&amp;F10)</f>
        <v>37</v>
      </c>
      <c r="G11" s="40" t="s">
        <v>48</v>
      </c>
      <c r="H11" s="4">
        <v>2</v>
      </c>
      <c r="I11" s="4">
        <v>2</v>
      </c>
      <c r="J11" s="6"/>
      <c r="K11" s="6"/>
      <c r="L11" s="6"/>
      <c r="M11" s="6"/>
      <c r="N11" s="6"/>
      <c r="O11" s="4">
        <v>2</v>
      </c>
      <c r="P11" s="6"/>
      <c r="Q11" s="6"/>
      <c r="R11" s="6"/>
      <c r="S11" s="6"/>
      <c r="T11" s="6"/>
      <c r="V11" s="6">
        <v>1</v>
      </c>
      <c r="W11" s="2"/>
    </row>
    <row r="12" spans="1:23" ht="15.5">
      <c r="A12" s="15">
        <v>2</v>
      </c>
      <c r="B12" s="70">
        <f>[4]Sheet1!E2232</f>
        <v>171516100003</v>
      </c>
      <c r="C12" s="65">
        <v>18</v>
      </c>
      <c r="D12" s="41">
        <f>(65/66)*100</f>
        <v>98.484848484848484</v>
      </c>
      <c r="E12" s="65">
        <v>47</v>
      </c>
      <c r="F12" s="42">
        <f>(37/66)*100</f>
        <v>56.060606060606055</v>
      </c>
      <c r="G12" s="40" t="s">
        <v>49</v>
      </c>
      <c r="H12" s="43">
        <v>3</v>
      </c>
      <c r="I12" s="43">
        <v>3</v>
      </c>
      <c r="J12" s="6"/>
      <c r="K12" s="6"/>
      <c r="L12" s="6"/>
      <c r="M12" s="6"/>
      <c r="N12" s="6"/>
      <c r="O12" s="43">
        <v>3</v>
      </c>
      <c r="P12" s="6"/>
      <c r="Q12" s="6"/>
      <c r="R12" s="6"/>
      <c r="S12" s="6"/>
      <c r="T12" s="6"/>
      <c r="V12" s="6">
        <v>2</v>
      </c>
      <c r="W12" s="2"/>
    </row>
    <row r="13" spans="1:23" ht="15.5">
      <c r="A13" s="15">
        <v>3</v>
      </c>
      <c r="B13" s="70">
        <f>[4]Sheet1!E2233</f>
        <v>171516100005</v>
      </c>
      <c r="C13" s="65">
        <v>20</v>
      </c>
      <c r="D13" s="38"/>
      <c r="E13" s="65">
        <v>38</v>
      </c>
      <c r="F13" s="44"/>
      <c r="G13" s="40" t="s">
        <v>50</v>
      </c>
      <c r="H13" s="43">
        <v>1</v>
      </c>
      <c r="I13" s="43">
        <v>1</v>
      </c>
      <c r="J13" s="6"/>
      <c r="K13" s="6">
        <v>3</v>
      </c>
      <c r="L13" s="6"/>
      <c r="M13" s="6"/>
      <c r="N13" s="6"/>
      <c r="O13" s="43">
        <v>1</v>
      </c>
      <c r="P13" s="6"/>
      <c r="Q13" s="6"/>
      <c r="R13" s="6"/>
      <c r="S13" s="6"/>
      <c r="T13" s="6"/>
      <c r="V13" s="6">
        <v>1</v>
      </c>
      <c r="W13" s="2"/>
    </row>
    <row r="14" spans="1:23" ht="15.5">
      <c r="A14" s="15">
        <v>4</v>
      </c>
      <c r="B14" s="70">
        <f>[4]Sheet1!E2234</f>
        <v>171516100006</v>
      </c>
      <c r="C14" s="65">
        <v>18</v>
      </c>
      <c r="D14" s="38"/>
      <c r="E14" s="65">
        <v>44</v>
      </c>
      <c r="F14" s="44"/>
      <c r="G14" s="40" t="s">
        <v>51</v>
      </c>
      <c r="H14" s="43">
        <v>3</v>
      </c>
      <c r="I14" s="43">
        <v>3</v>
      </c>
      <c r="J14" s="6"/>
      <c r="K14" s="6"/>
      <c r="L14" s="6"/>
      <c r="M14" s="6"/>
      <c r="N14" s="6"/>
      <c r="O14" s="43">
        <v>3</v>
      </c>
      <c r="P14" s="6"/>
      <c r="Q14" s="6"/>
      <c r="R14" s="6"/>
      <c r="S14" s="6"/>
      <c r="T14" s="6"/>
      <c r="V14" s="6">
        <v>1</v>
      </c>
      <c r="W14" s="2"/>
    </row>
    <row r="15" spans="1:23" ht="15.5">
      <c r="A15" s="15">
        <v>5</v>
      </c>
      <c r="B15" s="70">
        <f>[4]Sheet1!E2235</f>
        <v>171516100007</v>
      </c>
      <c r="C15" s="65">
        <v>20</v>
      </c>
      <c r="D15" s="38"/>
      <c r="E15" s="65">
        <v>14</v>
      </c>
      <c r="F15" s="44"/>
      <c r="G15" s="40" t="s">
        <v>52</v>
      </c>
      <c r="H15" s="43">
        <v>2</v>
      </c>
      <c r="I15" s="43">
        <v>2</v>
      </c>
      <c r="J15" s="6"/>
      <c r="K15" s="6"/>
      <c r="L15" s="6"/>
      <c r="M15" s="6"/>
      <c r="N15" s="6"/>
      <c r="O15" s="43">
        <v>2</v>
      </c>
      <c r="P15" s="6"/>
      <c r="Q15" s="6"/>
      <c r="R15" s="6"/>
      <c r="S15" s="6"/>
      <c r="T15" s="6"/>
      <c r="V15" s="6">
        <v>1</v>
      </c>
      <c r="W15" s="2"/>
    </row>
    <row r="16" spans="1:23" ht="15.5">
      <c r="A16" s="15">
        <v>6</v>
      </c>
      <c r="B16" s="70">
        <f>[4]Sheet1!E2236</f>
        <v>171516100008</v>
      </c>
      <c r="C16" s="65">
        <v>20</v>
      </c>
      <c r="D16" s="38"/>
      <c r="E16" s="65">
        <v>30</v>
      </c>
      <c r="F16" s="44"/>
      <c r="G16" s="45" t="s">
        <v>53</v>
      </c>
      <c r="H16" s="79">
        <f>AVERAGE(H11:H15)</f>
        <v>2.2000000000000002</v>
      </c>
      <c r="I16" s="79">
        <f t="shared" ref="I16:O16" si="0">AVERAGE(I11:I15)</f>
        <v>2.2000000000000002</v>
      </c>
      <c r="J16" s="79"/>
      <c r="K16" s="79"/>
      <c r="L16" s="79"/>
      <c r="M16" s="79"/>
      <c r="N16" s="79"/>
      <c r="O16" s="79">
        <f t="shared" si="0"/>
        <v>2.2000000000000002</v>
      </c>
      <c r="P16" s="79"/>
      <c r="Q16" s="79"/>
      <c r="R16" s="79"/>
      <c r="S16" s="79"/>
      <c r="T16" s="79"/>
      <c r="V16" s="79">
        <f>AVERAGE(V11:V15)</f>
        <v>1.2</v>
      </c>
      <c r="W16" s="2"/>
    </row>
    <row r="17" spans="1:23" ht="15.5">
      <c r="A17" s="15">
        <v>7</v>
      </c>
      <c r="B17" s="70">
        <f>[4]Sheet1!E2237</f>
        <v>171516100009</v>
      </c>
      <c r="C17" s="65">
        <v>18</v>
      </c>
      <c r="D17" s="38"/>
      <c r="E17" s="65">
        <v>0</v>
      </c>
      <c r="F17" s="38"/>
      <c r="G17" s="47" t="s">
        <v>54</v>
      </c>
      <c r="H17" s="48">
        <f>(77.27*H16)/100</f>
        <v>1.69994</v>
      </c>
      <c r="I17" s="48">
        <f t="shared" ref="I17:O17" si="1">(77.27*I16)/100</f>
        <v>1.69994</v>
      </c>
      <c r="J17" s="48"/>
      <c r="K17" s="48"/>
      <c r="L17" s="48"/>
      <c r="M17" s="48"/>
      <c r="N17" s="48"/>
      <c r="O17" s="48">
        <f t="shared" si="1"/>
        <v>1.69994</v>
      </c>
      <c r="P17" s="48"/>
      <c r="Q17" s="48"/>
      <c r="R17" s="48"/>
      <c r="S17" s="48"/>
      <c r="T17" s="48"/>
      <c r="V17" s="48">
        <f>(77.27*V16)/100</f>
        <v>0.92723999999999984</v>
      </c>
      <c r="W17" s="2"/>
    </row>
    <row r="18" spans="1:23">
      <c r="A18" s="15">
        <v>8</v>
      </c>
      <c r="B18" s="70">
        <f>[4]Sheet1!E2238</f>
        <v>171516100010</v>
      </c>
      <c r="C18" s="65">
        <v>16</v>
      </c>
      <c r="D18" s="38"/>
      <c r="E18" s="65">
        <v>24</v>
      </c>
      <c r="F18" s="49"/>
      <c r="G18" s="15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>
      <c r="A19" s="15">
        <v>9</v>
      </c>
      <c r="B19" s="70">
        <f>[4]Sheet1!E2239</f>
        <v>171516100011</v>
      </c>
      <c r="C19" s="65">
        <v>16</v>
      </c>
      <c r="D19" s="38"/>
      <c r="E19" s="65">
        <v>18</v>
      </c>
      <c r="F19" s="49"/>
      <c r="G19" s="15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>
      <c r="A20" s="15">
        <v>10</v>
      </c>
      <c r="B20" s="70">
        <f>[4]Sheet1!E2240</f>
        <v>171516100012</v>
      </c>
      <c r="C20" s="65">
        <v>16</v>
      </c>
      <c r="D20" s="38"/>
      <c r="E20" s="65">
        <v>44</v>
      </c>
      <c r="F20" s="49"/>
      <c r="G20" s="15"/>
      <c r="H20" s="2"/>
      <c r="I20" s="2"/>
      <c r="J20" s="30"/>
      <c r="K20" s="3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>
      <c r="A21" s="15">
        <v>11</v>
      </c>
      <c r="B21" s="70">
        <f>[4]Sheet1!E2241</f>
        <v>171516100013</v>
      </c>
      <c r="C21" s="65">
        <v>20</v>
      </c>
      <c r="D21" s="38"/>
      <c r="E21" s="65">
        <v>23</v>
      </c>
      <c r="F21" s="49"/>
      <c r="G21" s="15"/>
      <c r="H21" s="51"/>
      <c r="I21" s="90"/>
      <c r="J21" s="90"/>
      <c r="K21" s="2"/>
      <c r="L21" s="2"/>
      <c r="M21" s="30"/>
      <c r="N21" s="30"/>
      <c r="O21" s="30"/>
      <c r="P21" s="30"/>
      <c r="Q21" s="30"/>
      <c r="R21" s="2"/>
      <c r="S21" s="2"/>
      <c r="T21" s="2"/>
      <c r="U21" s="2"/>
      <c r="V21" s="2"/>
      <c r="W21" s="2"/>
    </row>
    <row r="22" spans="1:23">
      <c r="A22" s="15">
        <v>12</v>
      </c>
      <c r="B22" s="70">
        <f>[4]Sheet1!E2242</f>
        <v>171516100014</v>
      </c>
      <c r="C22" s="65">
        <v>20</v>
      </c>
      <c r="D22" s="38"/>
      <c r="E22" s="65">
        <v>23</v>
      </c>
      <c r="F22" s="49"/>
      <c r="G22" s="15"/>
      <c r="H22" s="52"/>
      <c r="I22" s="53"/>
      <c r="J22" s="53"/>
      <c r="K22" s="2"/>
      <c r="L22" s="2"/>
      <c r="M22" s="30"/>
      <c r="N22" s="30"/>
      <c r="O22" s="30"/>
      <c r="P22" s="30"/>
      <c r="Q22" s="30"/>
      <c r="R22" s="2"/>
      <c r="S22" s="2"/>
      <c r="T22" s="2"/>
      <c r="U22" s="2"/>
      <c r="V22" s="2"/>
      <c r="W22" s="2"/>
    </row>
    <row r="23" spans="1:23">
      <c r="A23" s="15">
        <v>13</v>
      </c>
      <c r="B23" s="70">
        <f>[4]Sheet1!E2243</f>
        <v>171516100017</v>
      </c>
      <c r="C23" s="65">
        <v>21</v>
      </c>
      <c r="D23" s="38"/>
      <c r="E23" s="65">
        <v>44</v>
      </c>
      <c r="F23" s="49"/>
      <c r="G23" s="15"/>
      <c r="H23" s="15"/>
      <c r="I23" s="2"/>
      <c r="J23" s="2"/>
      <c r="K23" s="2"/>
      <c r="L23" s="2"/>
      <c r="M23" s="2"/>
      <c r="N23" s="30"/>
      <c r="O23" s="30"/>
      <c r="P23" s="30"/>
      <c r="Q23" s="30"/>
      <c r="R23" s="30"/>
      <c r="S23" s="2"/>
      <c r="T23" s="2"/>
      <c r="U23" s="2"/>
      <c r="V23" s="2"/>
      <c r="W23" s="2"/>
    </row>
    <row r="24" spans="1:23">
      <c r="A24" s="15">
        <v>14</v>
      </c>
      <c r="B24" s="70">
        <f>[4]Sheet1!E2244</f>
        <v>171516100018</v>
      </c>
      <c r="C24" s="65">
        <v>19</v>
      </c>
      <c r="D24" s="38"/>
      <c r="E24" s="65">
        <v>42</v>
      </c>
      <c r="F24" s="49"/>
      <c r="G24" s="15"/>
      <c r="H24" s="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2"/>
    </row>
    <row r="25" spans="1:23" ht="15.5">
      <c r="A25" s="15">
        <v>15</v>
      </c>
      <c r="B25" s="70">
        <f>[4]Sheet1!E2245</f>
        <v>171516100019</v>
      </c>
      <c r="C25" s="65">
        <v>18</v>
      </c>
      <c r="D25" s="54"/>
      <c r="E25" s="65">
        <v>42</v>
      </c>
      <c r="F25" s="55"/>
      <c r="G25" s="56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2"/>
    </row>
    <row r="26" spans="1:23" ht="15.5">
      <c r="A26" s="15">
        <v>16</v>
      </c>
      <c r="B26" s="70">
        <f>[4]Sheet1!E2246</f>
        <v>171516100021</v>
      </c>
      <c r="C26" s="65">
        <v>23</v>
      </c>
      <c r="D26" s="38"/>
      <c r="E26" s="65">
        <v>45</v>
      </c>
      <c r="F26" s="49"/>
      <c r="G26" s="56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2"/>
    </row>
    <row r="27" spans="1:23" ht="15.5">
      <c r="A27" s="15">
        <v>17</v>
      </c>
      <c r="B27" s="70">
        <f>[4]Sheet1!E2247</f>
        <v>171516100022</v>
      </c>
      <c r="C27" s="65">
        <v>20</v>
      </c>
      <c r="D27" s="38"/>
      <c r="E27" s="65">
        <v>44</v>
      </c>
      <c r="F27" s="49"/>
      <c r="G27" s="56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2"/>
    </row>
    <row r="28" spans="1:23" ht="15.5">
      <c r="A28" s="15">
        <v>18</v>
      </c>
      <c r="B28" s="70">
        <f>[4]Sheet1!E2248</f>
        <v>171516100023</v>
      </c>
      <c r="C28" s="65">
        <v>19</v>
      </c>
      <c r="D28" s="38"/>
      <c r="E28" s="65">
        <v>48</v>
      </c>
      <c r="F28" s="49"/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2"/>
    </row>
    <row r="29" spans="1:23" ht="15.5">
      <c r="A29" s="15">
        <v>19</v>
      </c>
      <c r="B29" s="70">
        <f>[4]Sheet1!E2249</f>
        <v>171516100024</v>
      </c>
      <c r="C29" s="65">
        <v>25</v>
      </c>
      <c r="D29" s="38"/>
      <c r="E29" s="65">
        <v>61</v>
      </c>
      <c r="F29" s="49"/>
      <c r="G29" s="56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2"/>
    </row>
    <row r="30" spans="1:23" ht="15.5">
      <c r="A30" s="15">
        <v>20</v>
      </c>
      <c r="B30" s="70">
        <f>[4]Sheet1!E2250</f>
        <v>171516100026</v>
      </c>
      <c r="C30" s="65">
        <v>17</v>
      </c>
      <c r="D30" s="38"/>
      <c r="E30" s="65">
        <v>36</v>
      </c>
      <c r="F30" s="49"/>
      <c r="G30" s="56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2"/>
    </row>
    <row r="31" spans="1:23" ht="15.5">
      <c r="A31" s="15">
        <v>21</v>
      </c>
      <c r="B31" s="70">
        <f>[4]Sheet1!E2251</f>
        <v>171516100030</v>
      </c>
      <c r="C31" s="65">
        <v>17</v>
      </c>
      <c r="D31" s="38"/>
      <c r="E31" s="65">
        <v>39</v>
      </c>
      <c r="F31" s="49"/>
      <c r="G31" s="56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2"/>
    </row>
    <row r="32" spans="1:23" ht="15.5">
      <c r="A32" s="15">
        <v>22</v>
      </c>
      <c r="B32" s="70">
        <f>[4]Sheet1!E2252</f>
        <v>171516100031</v>
      </c>
      <c r="C32" s="65">
        <v>20</v>
      </c>
      <c r="D32" s="38"/>
      <c r="E32" s="65">
        <v>39</v>
      </c>
      <c r="F32" s="49"/>
      <c r="G32" s="56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2"/>
    </row>
    <row r="33" spans="1:23" ht="15.5">
      <c r="A33" s="15">
        <v>23</v>
      </c>
      <c r="B33" s="70">
        <f>[4]Sheet1!E2253</f>
        <v>171516100032</v>
      </c>
      <c r="C33" s="65">
        <v>22</v>
      </c>
      <c r="D33" s="38"/>
      <c r="E33" s="65">
        <v>43</v>
      </c>
      <c r="F33" s="49"/>
      <c r="G33" s="5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2"/>
    </row>
    <row r="34" spans="1:23" ht="15.5">
      <c r="A34" s="15">
        <v>24</v>
      </c>
      <c r="B34" s="70">
        <f>[4]Sheet1!E2254</f>
        <v>171516100033</v>
      </c>
      <c r="C34" s="65">
        <v>21</v>
      </c>
      <c r="D34" s="38"/>
      <c r="E34" s="65">
        <v>49</v>
      </c>
      <c r="F34" s="49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>
      <c r="A35" s="15">
        <v>25</v>
      </c>
      <c r="B35" s="70">
        <f>[4]Sheet1!E2255</f>
        <v>171516100034</v>
      </c>
      <c r="C35" s="65">
        <v>16</v>
      </c>
      <c r="D35" s="38"/>
      <c r="E35" s="65">
        <v>0</v>
      </c>
      <c r="F35" s="49"/>
      <c r="G35" s="50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2"/>
    </row>
    <row r="36" spans="1:23">
      <c r="A36" s="15">
        <v>26</v>
      </c>
      <c r="B36" s="70">
        <f>[4]Sheet1!E2256</f>
        <v>171516100035</v>
      </c>
      <c r="C36" s="65">
        <v>18</v>
      </c>
      <c r="D36" s="38"/>
      <c r="E36" s="65">
        <v>23</v>
      </c>
      <c r="F36" s="49"/>
      <c r="G36" s="15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>
      <c r="A37" s="15">
        <v>27</v>
      </c>
      <c r="B37" s="70">
        <f>[4]Sheet1!E2257</f>
        <v>171516100037</v>
      </c>
      <c r="C37" s="65">
        <v>17</v>
      </c>
      <c r="D37" s="38"/>
      <c r="E37" s="65">
        <v>51</v>
      </c>
      <c r="F37" s="49"/>
      <c r="G37" s="15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5">
      <c r="A38" s="15">
        <v>28</v>
      </c>
      <c r="B38" s="70">
        <f>[4]Sheet1!E2258</f>
        <v>171516100038</v>
      </c>
      <c r="C38" s="65">
        <v>19</v>
      </c>
      <c r="D38" s="38"/>
      <c r="E38" s="65">
        <v>58</v>
      </c>
      <c r="F38" s="49"/>
      <c r="G38" s="5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2"/>
    </row>
    <row r="39" spans="1:23" ht="15.5">
      <c r="A39" s="15">
        <v>29</v>
      </c>
      <c r="B39" s="70">
        <f>[4]Sheet1!E2259</f>
        <v>171516100039</v>
      </c>
      <c r="C39" s="65">
        <v>20</v>
      </c>
      <c r="D39" s="38"/>
      <c r="E39" s="65">
        <v>45</v>
      </c>
      <c r="F39" s="49"/>
      <c r="G39" s="56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2"/>
    </row>
    <row r="40" spans="1:23" ht="15.5">
      <c r="A40" s="15">
        <v>30</v>
      </c>
      <c r="B40" s="70">
        <f>[4]Sheet1!E2260</f>
        <v>171516100040</v>
      </c>
      <c r="C40" s="65">
        <v>19</v>
      </c>
      <c r="D40" s="38"/>
      <c r="E40" s="65">
        <v>54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2"/>
    </row>
    <row r="41" spans="1:23" ht="15.5">
      <c r="A41" s="15">
        <v>31</v>
      </c>
      <c r="B41" s="70">
        <f>[4]Sheet1!E2261</f>
        <v>171516100041</v>
      </c>
      <c r="C41" s="65">
        <v>16</v>
      </c>
      <c r="D41" s="38"/>
      <c r="E41" s="65">
        <v>36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2"/>
    </row>
    <row r="42" spans="1:23" ht="15.5">
      <c r="A42" s="15">
        <v>32</v>
      </c>
      <c r="B42" s="70">
        <f>[4]Sheet1!E2262</f>
        <v>171516100042</v>
      </c>
      <c r="C42" s="65">
        <v>16</v>
      </c>
      <c r="D42" s="38"/>
      <c r="E42" s="65">
        <v>42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2"/>
    </row>
    <row r="43" spans="1:23" ht="15.5">
      <c r="A43" s="15">
        <v>33</v>
      </c>
      <c r="B43" s="70">
        <f>[4]Sheet1!E2263</f>
        <v>171516100043</v>
      </c>
      <c r="C43" s="65">
        <v>16</v>
      </c>
      <c r="D43" s="38"/>
      <c r="E43" s="65">
        <v>37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2"/>
    </row>
    <row r="44" spans="1:23" ht="15.5">
      <c r="A44" s="15">
        <v>34</v>
      </c>
      <c r="B44" s="70">
        <f>[4]Sheet1!E2264</f>
        <v>171516100044</v>
      </c>
      <c r="C44" s="65">
        <v>19</v>
      </c>
      <c r="D44" s="38"/>
      <c r="E44" s="65">
        <v>49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2"/>
    </row>
    <row r="45" spans="1:23" ht="15.5">
      <c r="A45" s="15">
        <v>35</v>
      </c>
      <c r="B45" s="70">
        <f>[4]Sheet1!E2265</f>
        <v>171516100045</v>
      </c>
      <c r="C45" s="65">
        <v>19</v>
      </c>
      <c r="D45" s="38"/>
      <c r="E45" s="65">
        <v>53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2"/>
    </row>
    <row r="46" spans="1:23" ht="15.5">
      <c r="A46" s="15">
        <v>36</v>
      </c>
      <c r="B46" s="70">
        <f>[4]Sheet1!E2266</f>
        <v>171516100048</v>
      </c>
      <c r="C46" s="65">
        <v>21</v>
      </c>
      <c r="D46" s="38"/>
      <c r="E46" s="65">
        <v>40</v>
      </c>
      <c r="F46" s="49"/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2"/>
    </row>
    <row r="47" spans="1:23" ht="15.5">
      <c r="A47" s="15">
        <v>37</v>
      </c>
      <c r="B47" s="70">
        <f>[4]Sheet1!E2267</f>
        <v>171516100049</v>
      </c>
      <c r="C47" s="65">
        <v>19</v>
      </c>
      <c r="D47" s="38"/>
      <c r="E47" s="65">
        <v>44</v>
      </c>
      <c r="F47" s="49"/>
      <c r="G47" s="5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2"/>
    </row>
    <row r="48" spans="1:23" ht="15.5">
      <c r="A48" s="15">
        <v>38</v>
      </c>
      <c r="B48" s="70">
        <f>[4]Sheet1!E2268</f>
        <v>171516100050</v>
      </c>
      <c r="C48" s="65">
        <v>16</v>
      </c>
      <c r="D48" s="38"/>
      <c r="E48" s="65">
        <v>34</v>
      </c>
      <c r="F48" s="49"/>
      <c r="G48" s="5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2"/>
    </row>
    <row r="49" spans="1:23">
      <c r="A49" s="15">
        <v>39</v>
      </c>
      <c r="B49" s="70">
        <f>[4]Sheet1!E2269</f>
        <v>171516100051</v>
      </c>
      <c r="C49" s="65">
        <v>19</v>
      </c>
      <c r="D49" s="38"/>
      <c r="E49" s="65">
        <v>37</v>
      </c>
      <c r="F49" s="49"/>
      <c r="G49" s="50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2"/>
    </row>
    <row r="50" spans="1:23">
      <c r="A50" s="15">
        <v>40</v>
      </c>
      <c r="B50" s="70">
        <f>[4]Sheet1!E2270</f>
        <v>171516100052</v>
      </c>
      <c r="C50" s="65">
        <v>19</v>
      </c>
      <c r="D50" s="38"/>
      <c r="E50" s="65">
        <v>39</v>
      </c>
      <c r="F50" s="49"/>
      <c r="G50" s="15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>
      <c r="A51" s="15">
        <v>41</v>
      </c>
      <c r="B51" s="70">
        <f>[4]Sheet1!E2271</f>
        <v>171516100053</v>
      </c>
      <c r="C51" s="65">
        <v>18</v>
      </c>
      <c r="D51" s="38"/>
      <c r="E51" s="65">
        <v>32</v>
      </c>
      <c r="F51" s="49"/>
      <c r="G51" s="15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5">
      <c r="A52" s="15">
        <v>42</v>
      </c>
      <c r="B52" s="70">
        <f>[4]Sheet1!E2272</f>
        <v>171516100054</v>
      </c>
      <c r="C52" s="65">
        <v>20</v>
      </c>
      <c r="D52" s="54"/>
      <c r="E52" s="65">
        <v>43</v>
      </c>
      <c r="F52" s="55"/>
      <c r="G52" s="5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2"/>
    </row>
    <row r="53" spans="1:23" ht="15.5">
      <c r="A53" s="15">
        <v>43</v>
      </c>
      <c r="B53" s="70">
        <f>[4]Sheet1!E2273</f>
        <v>171516100055</v>
      </c>
      <c r="C53" s="65">
        <v>19</v>
      </c>
      <c r="D53" s="54"/>
      <c r="E53" s="65">
        <v>40</v>
      </c>
      <c r="F53" s="55"/>
      <c r="G53" s="5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2"/>
    </row>
    <row r="54" spans="1:23" ht="15.5">
      <c r="A54" s="15">
        <v>44</v>
      </c>
      <c r="B54" s="70">
        <f>[4]Sheet1!E2274</f>
        <v>171516100056</v>
      </c>
      <c r="C54" s="65">
        <v>18</v>
      </c>
      <c r="D54" s="38"/>
      <c r="E54" s="65">
        <v>51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2"/>
    </row>
    <row r="55" spans="1:23" ht="15.5">
      <c r="A55" s="15">
        <v>45</v>
      </c>
      <c r="B55" s="70">
        <f>[4]Sheet1!E2275</f>
        <v>171516100057</v>
      </c>
      <c r="C55" s="65">
        <v>18</v>
      </c>
      <c r="D55" s="38"/>
      <c r="E55" s="65">
        <v>41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2"/>
    </row>
    <row r="56" spans="1:23" ht="15.5">
      <c r="A56" s="15">
        <v>46</v>
      </c>
      <c r="B56" s="70">
        <f>[4]Sheet1!E2276</f>
        <v>171516100058</v>
      </c>
      <c r="C56" s="65">
        <v>19</v>
      </c>
      <c r="D56" s="38"/>
      <c r="E56" s="65">
        <v>49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2"/>
    </row>
    <row r="57" spans="1:23" ht="15.5">
      <c r="A57" s="15">
        <v>47</v>
      </c>
      <c r="B57" s="70">
        <f>[4]Sheet1!E2277</f>
        <v>171516100059</v>
      </c>
      <c r="C57" s="65">
        <v>19</v>
      </c>
      <c r="D57" s="38"/>
      <c r="E57" s="65">
        <v>49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2"/>
    </row>
    <row r="58" spans="1:23" ht="15.5">
      <c r="A58" s="15">
        <v>48</v>
      </c>
      <c r="B58" s="70">
        <f>[4]Sheet1!E2278</f>
        <v>171516100060</v>
      </c>
      <c r="C58" s="65">
        <v>19</v>
      </c>
      <c r="D58" s="38"/>
      <c r="E58" s="65">
        <v>60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2"/>
    </row>
    <row r="59" spans="1:23" ht="15.5">
      <c r="A59" s="15">
        <v>49</v>
      </c>
      <c r="B59" s="70">
        <f>[4]Sheet1!E2279</f>
        <v>171516100061</v>
      </c>
      <c r="C59" s="65">
        <v>16</v>
      </c>
      <c r="D59" s="38"/>
      <c r="E59" s="65">
        <v>45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2"/>
    </row>
    <row r="60" spans="1:23" ht="15.5">
      <c r="A60" s="15">
        <v>50</v>
      </c>
      <c r="B60" s="70">
        <f>[4]Sheet1!E2280</f>
        <v>171516100062</v>
      </c>
      <c r="C60" s="65">
        <v>18</v>
      </c>
      <c r="D60" s="38"/>
      <c r="E60" s="65">
        <v>39</v>
      </c>
      <c r="F60" s="49"/>
      <c r="G60" s="5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2"/>
    </row>
    <row r="61" spans="1:23" ht="15.5">
      <c r="A61" s="15">
        <v>51</v>
      </c>
      <c r="B61" s="70">
        <f>[4]Sheet1!E2281</f>
        <v>171516100064</v>
      </c>
      <c r="C61" s="65">
        <v>23</v>
      </c>
      <c r="D61" s="38"/>
      <c r="E61" s="65">
        <v>57</v>
      </c>
      <c r="F61" s="49"/>
      <c r="G61" s="56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2"/>
    </row>
    <row r="62" spans="1:23" ht="15.5">
      <c r="A62" s="15">
        <v>52</v>
      </c>
      <c r="B62" s="70">
        <f>[4]Sheet1!E2282</f>
        <v>171516100066</v>
      </c>
      <c r="C62" s="65">
        <v>19</v>
      </c>
      <c r="D62" s="38"/>
      <c r="E62" s="65">
        <v>42</v>
      </c>
      <c r="F62" s="49"/>
      <c r="G62" s="5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2"/>
    </row>
    <row r="63" spans="1:23">
      <c r="A63" s="15">
        <v>53</v>
      </c>
      <c r="B63" s="70">
        <f>[4]Sheet1!E2283</f>
        <v>171516100067</v>
      </c>
      <c r="C63" s="65">
        <v>19</v>
      </c>
      <c r="D63" s="38"/>
      <c r="E63" s="65">
        <v>37</v>
      </c>
      <c r="F63" s="49"/>
      <c r="G63" s="15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>
      <c r="A64" s="15">
        <v>54</v>
      </c>
      <c r="B64" s="70">
        <f>[4]Sheet1!E2284</f>
        <v>171516100068</v>
      </c>
      <c r="C64" s="65">
        <v>20</v>
      </c>
      <c r="D64" s="38"/>
      <c r="E64" s="65">
        <v>50</v>
      </c>
      <c r="F64" s="49"/>
      <c r="G64" s="1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>
      <c r="A65" s="15">
        <v>55</v>
      </c>
      <c r="B65" s="70">
        <f>[4]Sheet1!E2285</f>
        <v>171516100069</v>
      </c>
      <c r="C65" s="65">
        <v>18</v>
      </c>
      <c r="D65" s="38"/>
      <c r="E65" s="65">
        <v>49</v>
      </c>
      <c r="F65" s="49"/>
      <c r="G65" s="1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>
      <c r="A66" s="15">
        <v>56</v>
      </c>
      <c r="B66" s="70">
        <f>[4]Sheet1!E2286</f>
        <v>171516100070</v>
      </c>
      <c r="C66" s="65">
        <v>19</v>
      </c>
      <c r="D66" s="38"/>
      <c r="E66" s="65">
        <v>49</v>
      </c>
      <c r="F66" s="49"/>
      <c r="G66" s="1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>
      <c r="A67" s="15">
        <v>57</v>
      </c>
      <c r="B67" s="70">
        <f>[4]Sheet1!E2287</f>
        <v>171516100071</v>
      </c>
      <c r="C67" s="65">
        <v>22</v>
      </c>
      <c r="D67" s="38"/>
      <c r="E67" s="65">
        <v>57</v>
      </c>
      <c r="F67" s="49"/>
      <c r="G67" s="1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>
      <c r="A68" s="15">
        <v>58</v>
      </c>
      <c r="B68" s="70">
        <f>[4]Sheet1!E2288</f>
        <v>171516100072</v>
      </c>
      <c r="C68" s="65">
        <v>19</v>
      </c>
      <c r="D68" s="38"/>
      <c r="E68" s="65">
        <v>50</v>
      </c>
      <c r="F68" s="49"/>
      <c r="G68" s="15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>
      <c r="A69" s="15">
        <v>59</v>
      </c>
      <c r="B69" s="70">
        <f>[4]Sheet1!E2289</f>
        <v>171516100073</v>
      </c>
      <c r="C69" s="65">
        <v>18</v>
      </c>
      <c r="D69" s="38"/>
      <c r="E69" s="65">
        <v>51</v>
      </c>
      <c r="F69" s="49"/>
      <c r="G69" s="15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>
      <c r="A70" s="15">
        <v>60</v>
      </c>
      <c r="B70" s="70">
        <f>[4]Sheet1!E2290</f>
        <v>171516100074</v>
      </c>
      <c r="C70" s="65">
        <v>16</v>
      </c>
      <c r="D70" s="38"/>
      <c r="E70" s="65">
        <v>34</v>
      </c>
      <c r="F70" s="49"/>
      <c r="G70" s="15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>
      <c r="A71" s="15">
        <v>61</v>
      </c>
      <c r="B71" s="70">
        <f>[4]Sheet1!E2291</f>
        <v>171516101075</v>
      </c>
      <c r="C71" s="65">
        <v>17</v>
      </c>
      <c r="E71" s="65">
        <v>36</v>
      </c>
    </row>
    <row r="72" spans="1:23">
      <c r="A72" s="15">
        <v>62</v>
      </c>
      <c r="B72" s="70">
        <f>[4]Sheet1!E2292</f>
        <v>171516101076</v>
      </c>
      <c r="C72" s="65">
        <v>18</v>
      </c>
      <c r="E72" s="65">
        <v>46</v>
      </c>
    </row>
    <row r="73" spans="1:23">
      <c r="A73" s="15">
        <v>63</v>
      </c>
      <c r="B73" s="70">
        <f>[4]Sheet1!E2293</f>
        <v>171516101077</v>
      </c>
      <c r="C73" s="65">
        <v>16</v>
      </c>
      <c r="E73" s="65">
        <v>41</v>
      </c>
    </row>
    <row r="74" spans="1:23">
      <c r="A74" s="15">
        <v>64</v>
      </c>
      <c r="B74" s="70">
        <f>[4]Sheet1!E2294</f>
        <v>171516101078</v>
      </c>
      <c r="C74" s="82">
        <v>13.75</v>
      </c>
      <c r="E74" s="65">
        <v>36</v>
      </c>
    </row>
    <row r="75" spans="1:23">
      <c r="A75" s="15">
        <v>65</v>
      </c>
      <c r="B75" s="70">
        <f>[4]Sheet1!E2295</f>
        <v>171516101079</v>
      </c>
      <c r="C75" s="65">
        <v>13</v>
      </c>
      <c r="E75" s="65">
        <v>42</v>
      </c>
    </row>
    <row r="76" spans="1:23">
      <c r="A76" s="15">
        <v>66</v>
      </c>
      <c r="B76" s="70">
        <f>[4]Sheet1!E2296</f>
        <v>171516101080</v>
      </c>
      <c r="C76" s="65">
        <v>14</v>
      </c>
      <c r="E76" s="65">
        <v>39</v>
      </c>
    </row>
  </sheetData>
  <mergeCells count="7">
    <mergeCell ref="O3:W7"/>
    <mergeCell ref="A4:E4"/>
    <mergeCell ref="I21:J21"/>
    <mergeCell ref="A1:E1"/>
    <mergeCell ref="G1:M1"/>
    <mergeCell ref="A2:E2"/>
    <mergeCell ref="A3:E3"/>
  </mergeCells>
  <conditionalFormatting sqref="C75:C76">
    <cfRule type="cellIs" dxfId="43" priority="2" operator="equal">
      <formula>0</formula>
    </cfRule>
  </conditionalFormatting>
  <conditionalFormatting sqref="C11:C74">
    <cfRule type="cellIs" dxfId="42" priority="1" operator="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0"/>
  <sheetViews>
    <sheetView topLeftCell="E6" workbookViewId="0">
      <selection activeCell="H17" sqref="H17:V17"/>
    </sheetView>
  </sheetViews>
  <sheetFormatPr defaultRowHeight="14.5"/>
  <cols>
    <col min="2" max="2" width="12.90625" style="58" bestFit="1" customWidth="1"/>
  </cols>
  <sheetData>
    <row r="1" spans="1:23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89" t="s">
        <v>1</v>
      </c>
      <c r="B2" s="89"/>
      <c r="C2" s="89"/>
      <c r="D2" s="89"/>
      <c r="E2" s="89"/>
      <c r="F2" s="3"/>
      <c r="G2" s="4" t="s">
        <v>2</v>
      </c>
      <c r="H2" s="5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2.5">
      <c r="A3" s="89" t="s">
        <v>3</v>
      </c>
      <c r="B3" s="89"/>
      <c r="C3" s="89"/>
      <c r="D3" s="89"/>
      <c r="E3" s="89"/>
      <c r="F3" s="3"/>
      <c r="G3" s="4" t="s">
        <v>4</v>
      </c>
      <c r="H3" s="5"/>
      <c r="I3" s="7" t="s">
        <v>5</v>
      </c>
      <c r="J3" s="2"/>
      <c r="K3" s="8" t="s">
        <v>6</v>
      </c>
      <c r="L3" s="8" t="s">
        <v>7</v>
      </c>
      <c r="M3" s="2"/>
      <c r="N3" s="8" t="s">
        <v>8</v>
      </c>
      <c r="O3" s="88" t="s">
        <v>9</v>
      </c>
      <c r="P3" s="88"/>
      <c r="Q3" s="88"/>
      <c r="R3" s="88"/>
      <c r="S3" s="88"/>
      <c r="T3" s="88"/>
      <c r="U3" s="88"/>
      <c r="V3" s="88"/>
      <c r="W3" s="88"/>
    </row>
    <row r="4" spans="1:23" ht="21">
      <c r="A4" s="89" t="s">
        <v>10</v>
      </c>
      <c r="B4" s="89"/>
      <c r="C4" s="89"/>
      <c r="D4" s="89"/>
      <c r="E4" s="89"/>
      <c r="F4" s="3"/>
      <c r="G4" s="4" t="s">
        <v>11</v>
      </c>
      <c r="H4" s="5"/>
      <c r="I4" s="6"/>
      <c r="J4" s="2"/>
      <c r="K4" s="9" t="s">
        <v>12</v>
      </c>
      <c r="L4" s="9">
        <v>3</v>
      </c>
      <c r="M4" s="2"/>
      <c r="N4" s="10">
        <v>3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21">
      <c r="A5" s="11" t="s">
        <v>13</v>
      </c>
      <c r="B5" s="11"/>
      <c r="C5" s="11"/>
      <c r="D5" s="11"/>
      <c r="E5" s="11"/>
      <c r="F5" s="3"/>
      <c r="G5" s="4" t="s">
        <v>14</v>
      </c>
      <c r="H5" s="12">
        <v>20</v>
      </c>
      <c r="I5" s="6"/>
      <c r="J5" s="2"/>
      <c r="K5" s="13" t="s">
        <v>15</v>
      </c>
      <c r="L5" s="13">
        <v>2</v>
      </c>
      <c r="M5" s="2"/>
      <c r="N5" s="14">
        <v>2</v>
      </c>
      <c r="O5" s="88"/>
      <c r="P5" s="88"/>
      <c r="Q5" s="88"/>
      <c r="R5" s="88"/>
      <c r="S5" s="88"/>
      <c r="T5" s="88"/>
      <c r="U5" s="88"/>
      <c r="V5" s="88"/>
      <c r="W5" s="88"/>
    </row>
    <row r="6" spans="1:23" ht="21">
      <c r="A6" s="15"/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v>20</v>
      </c>
      <c r="I6" s="6"/>
      <c r="J6" s="2"/>
      <c r="K6" s="19" t="s">
        <v>20</v>
      </c>
      <c r="L6" s="19">
        <v>1</v>
      </c>
      <c r="M6" s="2"/>
      <c r="N6" s="20">
        <v>1</v>
      </c>
      <c r="O6" s="88"/>
      <c r="P6" s="88"/>
      <c r="Q6" s="88"/>
      <c r="R6" s="88"/>
      <c r="S6" s="88"/>
      <c r="T6" s="88"/>
      <c r="U6" s="88"/>
      <c r="V6" s="88"/>
      <c r="W6" s="88"/>
    </row>
    <row r="7" spans="1:23" ht="58">
      <c r="A7" s="15"/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20</v>
      </c>
      <c r="I7" s="26">
        <v>0.6</v>
      </c>
      <c r="J7" s="2"/>
      <c r="K7" s="27" t="s">
        <v>24</v>
      </c>
      <c r="L7" s="27">
        <v>0</v>
      </c>
      <c r="M7" s="2"/>
      <c r="N7" s="28"/>
      <c r="O7" s="88"/>
      <c r="P7" s="88"/>
      <c r="Q7" s="88"/>
      <c r="R7" s="88"/>
      <c r="S7" s="88"/>
      <c r="T7" s="88"/>
      <c r="U7" s="88"/>
      <c r="V7" s="88"/>
      <c r="W7" s="88"/>
    </row>
    <row r="8" spans="1:23">
      <c r="A8" s="15"/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>
      <c r="A9" s="15"/>
      <c r="B9" s="21" t="s">
        <v>30</v>
      </c>
      <c r="C9" s="23" t="s">
        <v>31</v>
      </c>
      <c r="D9" s="23"/>
      <c r="E9" s="23" t="s">
        <v>31</v>
      </c>
      <c r="F9" s="29"/>
      <c r="G9" s="15"/>
      <c r="H9" s="30"/>
      <c r="I9" s="3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5">
      <c r="A10" s="15"/>
      <c r="B10" s="21" t="s">
        <v>32</v>
      </c>
      <c r="C10" s="23">
        <v>50</v>
      </c>
      <c r="D10" s="31">
        <f>(0.55*50)</f>
        <v>27.500000000000004</v>
      </c>
      <c r="E10" s="32">
        <v>50</v>
      </c>
      <c r="F10" s="33">
        <f>0.55*50</f>
        <v>27.500000000000004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  <c r="U10" s="36" t="s">
        <v>46</v>
      </c>
      <c r="V10" s="36" t="s">
        <v>47</v>
      </c>
      <c r="W10" s="2"/>
    </row>
    <row r="11" spans="1:23" ht="15.5">
      <c r="A11" s="15">
        <v>1</v>
      </c>
      <c r="B11" s="37">
        <v>171516100002</v>
      </c>
      <c r="C11" s="38">
        <f>[2]Sheet1!N821</f>
        <v>25</v>
      </c>
      <c r="D11" s="38">
        <f>COUNTIF(C11:C70,"&gt;="&amp;D10)</f>
        <v>12</v>
      </c>
      <c r="E11" s="38">
        <v>25</v>
      </c>
      <c r="F11" s="39">
        <f>COUNTIF(E11:E82,"&gt;="&amp;F10)</f>
        <v>12</v>
      </c>
      <c r="G11" s="40" t="s">
        <v>48</v>
      </c>
      <c r="H11" s="4">
        <v>2</v>
      </c>
      <c r="I11" s="4">
        <v>2</v>
      </c>
      <c r="J11" s="6"/>
      <c r="K11" s="6"/>
      <c r="L11" s="6"/>
      <c r="M11" s="6"/>
      <c r="N11" s="4">
        <v>2</v>
      </c>
      <c r="O11" s="6"/>
      <c r="P11" s="4">
        <v>2</v>
      </c>
      <c r="Q11" s="6"/>
      <c r="R11" s="6"/>
      <c r="S11" s="6"/>
      <c r="T11" s="4">
        <v>2</v>
      </c>
      <c r="U11" s="4">
        <v>1</v>
      </c>
      <c r="V11" s="4"/>
      <c r="W11" s="2"/>
    </row>
    <row r="12" spans="1:23" ht="15.5">
      <c r="A12" s="15">
        <v>2</v>
      </c>
      <c r="B12" s="37">
        <v>171516100003</v>
      </c>
      <c r="C12" s="38">
        <f>[2]Sheet1!N822</f>
        <v>34</v>
      </c>
      <c r="D12" s="41">
        <v>20</v>
      </c>
      <c r="E12" s="38">
        <v>34</v>
      </c>
      <c r="F12" s="42">
        <v>20</v>
      </c>
      <c r="G12" s="40" t="s">
        <v>49</v>
      </c>
      <c r="H12" s="43">
        <v>2</v>
      </c>
      <c r="I12" s="43">
        <v>1</v>
      </c>
      <c r="J12" s="6"/>
      <c r="K12" s="6"/>
      <c r="L12" s="6"/>
      <c r="M12" s="6"/>
      <c r="N12" s="43">
        <v>2</v>
      </c>
      <c r="O12" s="6"/>
      <c r="P12" s="43">
        <v>1</v>
      </c>
      <c r="Q12" s="6"/>
      <c r="R12" s="6"/>
      <c r="S12" s="6"/>
      <c r="T12" s="43">
        <v>1</v>
      </c>
      <c r="U12" s="43">
        <v>2</v>
      </c>
      <c r="V12" s="43"/>
      <c r="W12" s="2"/>
    </row>
    <row r="13" spans="1:23" ht="15.5">
      <c r="A13" s="15">
        <v>3</v>
      </c>
      <c r="B13" s="37">
        <v>171516100005</v>
      </c>
      <c r="C13" s="38">
        <f>[2]Sheet1!N823</f>
        <v>27</v>
      </c>
      <c r="D13" s="38"/>
      <c r="E13" s="38">
        <v>27</v>
      </c>
      <c r="F13" s="44"/>
      <c r="G13" s="40" t="s">
        <v>50</v>
      </c>
      <c r="H13" s="43">
        <v>1</v>
      </c>
      <c r="I13" s="43">
        <v>1</v>
      </c>
      <c r="J13" s="6"/>
      <c r="K13" s="6"/>
      <c r="L13" s="6"/>
      <c r="M13" s="6"/>
      <c r="N13" s="43">
        <v>1</v>
      </c>
      <c r="O13" s="6"/>
      <c r="P13" s="43">
        <v>2</v>
      </c>
      <c r="Q13" s="6"/>
      <c r="R13" s="6"/>
      <c r="S13" s="6"/>
      <c r="T13" s="43">
        <v>1</v>
      </c>
      <c r="U13" s="43">
        <v>1</v>
      </c>
      <c r="V13" s="43"/>
      <c r="W13" s="2"/>
    </row>
    <row r="14" spans="1:23" ht="15.5">
      <c r="A14" s="15">
        <v>4</v>
      </c>
      <c r="B14" s="37">
        <v>171516100006</v>
      </c>
      <c r="C14" s="38">
        <f>[2]Sheet1!N824</f>
        <v>25</v>
      </c>
      <c r="D14" s="38"/>
      <c r="E14" s="38">
        <v>25</v>
      </c>
      <c r="F14" s="44"/>
      <c r="G14" s="40" t="s">
        <v>51</v>
      </c>
      <c r="H14" s="43">
        <v>2</v>
      </c>
      <c r="I14" s="43">
        <v>1</v>
      </c>
      <c r="J14" s="6"/>
      <c r="K14" s="6"/>
      <c r="L14" s="6"/>
      <c r="M14" s="6"/>
      <c r="N14" s="43">
        <v>1</v>
      </c>
      <c r="O14" s="6"/>
      <c r="P14" s="43">
        <v>1</v>
      </c>
      <c r="Q14" s="6"/>
      <c r="R14" s="6"/>
      <c r="S14" s="6"/>
      <c r="T14" s="43">
        <v>1</v>
      </c>
      <c r="U14" s="43">
        <v>1</v>
      </c>
      <c r="V14" s="43"/>
      <c r="W14" s="2"/>
    </row>
    <row r="15" spans="1:23" ht="15.5">
      <c r="A15" s="15">
        <v>5</v>
      </c>
      <c r="B15" s="37">
        <v>171516100007</v>
      </c>
      <c r="C15" s="38">
        <f>[2]Sheet1!N825</f>
        <v>27</v>
      </c>
      <c r="D15" s="38"/>
      <c r="E15" s="38">
        <v>27</v>
      </c>
      <c r="F15" s="44"/>
      <c r="G15" s="40" t="s">
        <v>52</v>
      </c>
      <c r="H15" s="43">
        <v>2</v>
      </c>
      <c r="I15" s="43">
        <v>1</v>
      </c>
      <c r="J15" s="6"/>
      <c r="K15" s="6"/>
      <c r="L15" s="6"/>
      <c r="M15" s="6"/>
      <c r="N15" s="43">
        <v>2</v>
      </c>
      <c r="O15" s="6"/>
      <c r="P15" s="43">
        <v>2</v>
      </c>
      <c r="Q15" s="6"/>
      <c r="R15" s="6"/>
      <c r="S15" s="6"/>
      <c r="T15" s="43">
        <v>2</v>
      </c>
      <c r="U15" s="43">
        <v>1</v>
      </c>
      <c r="V15" s="43"/>
      <c r="W15" s="2"/>
    </row>
    <row r="16" spans="1:23" ht="15.5">
      <c r="A16" s="15">
        <v>6</v>
      </c>
      <c r="B16" s="37">
        <v>171516100008</v>
      </c>
      <c r="C16" s="38">
        <f>[2]Sheet1!N826</f>
        <v>26</v>
      </c>
      <c r="D16" s="38"/>
      <c r="E16" s="38">
        <v>26</v>
      </c>
      <c r="F16" s="44"/>
      <c r="G16" s="45" t="s">
        <v>53</v>
      </c>
      <c r="H16" s="46">
        <v>1.8</v>
      </c>
      <c r="I16" s="46">
        <v>1.2</v>
      </c>
      <c r="J16" s="46"/>
      <c r="K16" s="46"/>
      <c r="L16" s="46"/>
      <c r="M16" s="46"/>
      <c r="N16" s="46">
        <v>1.2</v>
      </c>
      <c r="O16" s="46"/>
      <c r="P16" s="46">
        <v>1.6</v>
      </c>
      <c r="Q16" s="46"/>
      <c r="R16" s="46"/>
      <c r="S16" s="46"/>
      <c r="T16" s="46">
        <v>1.4</v>
      </c>
      <c r="U16" s="46">
        <v>1.2</v>
      </c>
      <c r="V16" s="46"/>
      <c r="W16" s="2"/>
    </row>
    <row r="17" spans="1:23" ht="15.5">
      <c r="A17" s="15">
        <v>7</v>
      </c>
      <c r="B17" s="37">
        <v>171516100009</v>
      </c>
      <c r="C17" s="38">
        <f>[2]Sheet1!N827</f>
        <v>25</v>
      </c>
      <c r="D17" s="38"/>
      <c r="E17" s="38">
        <v>25</v>
      </c>
      <c r="F17" s="38"/>
      <c r="G17" s="47" t="s">
        <v>54</v>
      </c>
      <c r="H17" s="48">
        <f>(56.25*H16)/100</f>
        <v>1.0125</v>
      </c>
      <c r="I17" s="48">
        <f t="shared" ref="I17:V17" si="0">(56.25*I16)/100</f>
        <v>0.67500000000000004</v>
      </c>
      <c r="J17" s="48">
        <f t="shared" si="0"/>
        <v>0</v>
      </c>
      <c r="K17" s="48">
        <f t="shared" si="0"/>
        <v>0</v>
      </c>
      <c r="L17" s="48">
        <f t="shared" si="0"/>
        <v>0</v>
      </c>
      <c r="M17" s="48">
        <f t="shared" si="0"/>
        <v>0</v>
      </c>
      <c r="N17" s="48">
        <f t="shared" si="0"/>
        <v>0.67500000000000004</v>
      </c>
      <c r="O17" s="48">
        <f t="shared" si="0"/>
        <v>0</v>
      </c>
      <c r="P17" s="48">
        <f t="shared" si="0"/>
        <v>0.9</v>
      </c>
      <c r="Q17" s="48">
        <f t="shared" si="0"/>
        <v>0</v>
      </c>
      <c r="R17" s="48">
        <f t="shared" si="0"/>
        <v>0</v>
      </c>
      <c r="S17" s="48">
        <f t="shared" si="0"/>
        <v>0</v>
      </c>
      <c r="T17" s="48">
        <f t="shared" si="0"/>
        <v>0.78749999999999998</v>
      </c>
      <c r="U17" s="48">
        <f t="shared" si="0"/>
        <v>0.67500000000000004</v>
      </c>
      <c r="V17" s="48">
        <f t="shared" si="0"/>
        <v>0</v>
      </c>
      <c r="W17" s="2"/>
    </row>
    <row r="18" spans="1:23">
      <c r="A18" s="15">
        <v>8</v>
      </c>
      <c r="B18" s="37">
        <v>171516100010</v>
      </c>
      <c r="C18" s="38">
        <f>[2]Sheet1!N828</f>
        <v>25</v>
      </c>
      <c r="D18" s="38"/>
      <c r="E18" s="38">
        <v>25</v>
      </c>
      <c r="F18" s="49"/>
      <c r="G18" s="50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>
      <c r="A19" s="15">
        <v>9</v>
      </c>
      <c r="B19" s="37">
        <v>171516100011</v>
      </c>
      <c r="C19" s="38">
        <f>[2]Sheet1!N829</f>
        <v>27</v>
      </c>
      <c r="D19" s="38"/>
      <c r="E19" s="38">
        <v>27</v>
      </c>
      <c r="F19" s="49"/>
      <c r="G19" s="15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>
      <c r="A20" s="15">
        <v>10</v>
      </c>
      <c r="B20" s="37">
        <v>171516100012</v>
      </c>
      <c r="C20" s="38">
        <f>[2]Sheet1!N830</f>
        <v>25</v>
      </c>
      <c r="D20" s="38"/>
      <c r="E20" s="38">
        <v>25</v>
      </c>
      <c r="F20" s="49"/>
      <c r="G20" s="15"/>
      <c r="H20" s="2"/>
      <c r="I20" s="2"/>
      <c r="J20" s="30"/>
      <c r="K20" s="3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>
      <c r="A21" s="15">
        <v>11</v>
      </c>
      <c r="B21" s="37">
        <v>171516100013</v>
      </c>
      <c r="C21" s="38">
        <f>[2]Sheet1!N831</f>
        <v>27</v>
      </c>
      <c r="D21" s="38"/>
      <c r="E21" s="38">
        <v>27</v>
      </c>
      <c r="F21" s="49"/>
      <c r="G21" s="15"/>
      <c r="H21" s="51"/>
      <c r="I21" s="90"/>
      <c r="J21" s="90"/>
      <c r="K21" s="2"/>
      <c r="L21" s="2"/>
      <c r="M21" s="30"/>
      <c r="N21" s="30"/>
      <c r="O21" s="30"/>
      <c r="P21" s="30"/>
      <c r="Q21" s="30"/>
      <c r="R21" s="2"/>
      <c r="S21" s="2"/>
      <c r="T21" s="2"/>
      <c r="U21" s="2"/>
      <c r="V21" s="2"/>
      <c r="W21" s="2"/>
    </row>
    <row r="22" spans="1:23">
      <c r="A22" s="15">
        <v>12</v>
      </c>
      <c r="B22" s="37">
        <v>171516100014</v>
      </c>
      <c r="C22" s="38">
        <f>[2]Sheet1!N832</f>
        <v>28</v>
      </c>
      <c r="D22" s="38"/>
      <c r="E22" s="38">
        <v>28</v>
      </c>
      <c r="F22" s="49"/>
      <c r="G22" s="15"/>
      <c r="H22" s="52"/>
      <c r="I22" s="53"/>
      <c r="J22" s="53"/>
      <c r="K22" s="2"/>
      <c r="L22" s="2"/>
      <c r="M22" s="30"/>
      <c r="N22" s="30"/>
      <c r="O22" s="30"/>
      <c r="P22" s="30"/>
      <c r="Q22" s="30"/>
      <c r="R22" s="2"/>
      <c r="S22" s="2"/>
      <c r="T22" s="2"/>
      <c r="U22" s="2"/>
      <c r="V22" s="2"/>
      <c r="W22" s="2"/>
    </row>
    <row r="23" spans="1:23">
      <c r="A23" s="15">
        <v>13</v>
      </c>
      <c r="B23" s="37">
        <v>171516100017</v>
      </c>
      <c r="C23" s="38">
        <f>[2]Sheet1!N833</f>
        <v>38</v>
      </c>
      <c r="D23" s="38"/>
      <c r="E23" s="38">
        <v>38</v>
      </c>
      <c r="F23" s="49"/>
      <c r="G23" s="15"/>
      <c r="H23" s="15"/>
      <c r="I23" s="2"/>
      <c r="J23" s="2"/>
      <c r="K23" s="2"/>
      <c r="L23" s="2"/>
      <c r="M23" s="2"/>
      <c r="N23" s="30"/>
      <c r="O23" s="30"/>
      <c r="P23" s="30"/>
      <c r="Q23" s="30"/>
      <c r="R23" s="30"/>
      <c r="S23" s="2"/>
      <c r="T23" s="2"/>
      <c r="U23" s="2"/>
      <c r="V23" s="2"/>
      <c r="W23" s="2"/>
    </row>
    <row r="24" spans="1:23">
      <c r="A24" s="15">
        <v>14</v>
      </c>
      <c r="B24" s="37">
        <v>171516100018</v>
      </c>
      <c r="C24" s="38">
        <f>[2]Sheet1!N834</f>
        <v>8</v>
      </c>
      <c r="D24" s="38"/>
      <c r="E24" s="38">
        <v>8</v>
      </c>
      <c r="F24" s="49"/>
      <c r="G24" s="15"/>
      <c r="H24" s="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2"/>
    </row>
    <row r="25" spans="1:23">
      <c r="A25" s="15">
        <v>15</v>
      </c>
      <c r="B25" s="37">
        <v>171516100019</v>
      </c>
      <c r="C25" s="38">
        <f>[2]Sheet1!N835</f>
        <v>25</v>
      </c>
      <c r="D25" s="54"/>
      <c r="E25" s="38">
        <v>25</v>
      </c>
      <c r="F25" s="55"/>
      <c r="G25" s="15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2"/>
    </row>
    <row r="26" spans="1:23">
      <c r="A26" s="15">
        <v>16</v>
      </c>
      <c r="B26" s="37">
        <v>171516100021</v>
      </c>
      <c r="C26" s="38">
        <f>[2]Sheet1!N836</f>
        <v>26</v>
      </c>
      <c r="D26" s="38"/>
      <c r="E26" s="38">
        <v>26</v>
      </c>
      <c r="F26" s="49"/>
      <c r="G26" s="15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2"/>
    </row>
    <row r="27" spans="1:23" ht="15.5">
      <c r="A27" s="15">
        <v>17</v>
      </c>
      <c r="B27" s="37">
        <v>171516100022</v>
      </c>
      <c r="C27" s="38">
        <f>[2]Sheet1!N837</f>
        <v>35</v>
      </c>
      <c r="D27" s="38"/>
      <c r="E27" s="38">
        <v>35</v>
      </c>
      <c r="F27" s="49"/>
      <c r="G27" s="56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2"/>
    </row>
    <row r="28" spans="1:23" ht="15.5">
      <c r="A28" s="15">
        <v>18</v>
      </c>
      <c r="B28" s="37">
        <v>171516100023</v>
      </c>
      <c r="C28" s="38">
        <f>[2]Sheet1!N838</f>
        <v>28</v>
      </c>
      <c r="D28" s="38"/>
      <c r="E28" s="38">
        <v>28</v>
      </c>
      <c r="F28" s="49"/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2"/>
    </row>
    <row r="29" spans="1:23" ht="15.5">
      <c r="A29" s="15">
        <v>19</v>
      </c>
      <c r="B29" s="37">
        <v>171516100024</v>
      </c>
      <c r="C29" s="38">
        <f>[2]Sheet1!N839</f>
        <v>25</v>
      </c>
      <c r="D29" s="38"/>
      <c r="E29" s="38">
        <v>25</v>
      </c>
      <c r="F29" s="49"/>
      <c r="G29" s="56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2"/>
    </row>
    <row r="30" spans="1:23" ht="15.5">
      <c r="A30" s="15">
        <v>20</v>
      </c>
      <c r="B30" s="37">
        <v>171516100026</v>
      </c>
      <c r="C30" s="38">
        <f>[2]Sheet1!N840</f>
        <v>25</v>
      </c>
      <c r="D30" s="38"/>
      <c r="E30" s="38">
        <v>25</v>
      </c>
      <c r="F30" s="49"/>
      <c r="G30" s="56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2"/>
    </row>
    <row r="31" spans="1:23" ht="15.5">
      <c r="A31" s="15">
        <v>21</v>
      </c>
      <c r="B31" s="37">
        <v>171516100030</v>
      </c>
      <c r="C31" s="38">
        <f>[2]Sheet1!N841</f>
        <v>33</v>
      </c>
      <c r="D31" s="38"/>
      <c r="E31" s="38">
        <v>33</v>
      </c>
      <c r="F31" s="49"/>
      <c r="G31" s="56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2"/>
    </row>
    <row r="32" spans="1:23" ht="15.5">
      <c r="A32" s="15">
        <v>22</v>
      </c>
      <c r="B32" s="37">
        <v>171516100031</v>
      </c>
      <c r="C32" s="38">
        <f>[2]Sheet1!N842</f>
        <v>25</v>
      </c>
      <c r="D32" s="38"/>
      <c r="E32" s="38">
        <v>25</v>
      </c>
      <c r="F32" s="49"/>
      <c r="G32" s="56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2"/>
    </row>
    <row r="33" spans="1:23" ht="15.5">
      <c r="A33" s="15">
        <v>23</v>
      </c>
      <c r="B33" s="37">
        <v>171516100032</v>
      </c>
      <c r="C33" s="38">
        <f>[2]Sheet1!N843</f>
        <v>25</v>
      </c>
      <c r="D33" s="38"/>
      <c r="E33" s="38">
        <v>25</v>
      </c>
      <c r="F33" s="49"/>
      <c r="G33" s="5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2"/>
    </row>
    <row r="34" spans="1:23" ht="15.5">
      <c r="A34" s="15">
        <v>24</v>
      </c>
      <c r="B34" s="37">
        <v>171516100033</v>
      </c>
      <c r="C34" s="38">
        <f>[2]Sheet1!N844</f>
        <v>26</v>
      </c>
      <c r="D34" s="38"/>
      <c r="E34" s="38">
        <v>26</v>
      </c>
      <c r="F34" s="49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 ht="15.5">
      <c r="A35" s="15">
        <v>25</v>
      </c>
      <c r="B35" s="37">
        <v>171516100034</v>
      </c>
      <c r="C35" s="38">
        <f>[2]Sheet1!N845</f>
        <v>27</v>
      </c>
      <c r="D35" s="38"/>
      <c r="E35" s="38">
        <v>27</v>
      </c>
      <c r="F35" s="49"/>
      <c r="G35" s="56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2"/>
    </row>
    <row r="36" spans="1:23" ht="15.5">
      <c r="A36" s="15">
        <v>26</v>
      </c>
      <c r="B36" s="37">
        <v>171516100035</v>
      </c>
      <c r="C36" s="38">
        <f>[2]Sheet1!N846</f>
        <v>27</v>
      </c>
      <c r="D36" s="38"/>
      <c r="E36" s="38">
        <v>27</v>
      </c>
      <c r="F36" s="49"/>
      <c r="G36" s="56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>
      <c r="A37" s="15">
        <v>27</v>
      </c>
      <c r="B37" s="37">
        <v>171516100037</v>
      </c>
      <c r="C37" s="38">
        <f>[2]Sheet1!N847</f>
        <v>25</v>
      </c>
      <c r="D37" s="38"/>
      <c r="E37" s="38">
        <v>25</v>
      </c>
      <c r="F37" s="49"/>
      <c r="G37" s="50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>
      <c r="A38" s="15">
        <v>28</v>
      </c>
      <c r="B38" s="37">
        <v>171516100038</v>
      </c>
      <c r="C38" s="38">
        <f>[2]Sheet1!N848</f>
        <v>25</v>
      </c>
      <c r="D38" s="38"/>
      <c r="E38" s="38">
        <v>25</v>
      </c>
      <c r="F38" s="49"/>
      <c r="G38" s="15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2"/>
    </row>
    <row r="39" spans="1:23">
      <c r="A39" s="15">
        <v>29</v>
      </c>
      <c r="B39" s="37">
        <v>171516100039</v>
      </c>
      <c r="C39" s="38">
        <f>[2]Sheet1!N849</f>
        <v>26</v>
      </c>
      <c r="D39" s="38"/>
      <c r="E39" s="38">
        <v>26</v>
      </c>
      <c r="F39" s="49"/>
      <c r="G39" s="15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2"/>
    </row>
    <row r="40" spans="1:23" ht="15.5">
      <c r="A40" s="15">
        <v>30</v>
      </c>
      <c r="B40" s="37">
        <v>171516100040</v>
      </c>
      <c r="C40" s="38">
        <f>[2]Sheet1!N850</f>
        <v>25</v>
      </c>
      <c r="D40" s="38"/>
      <c r="E40" s="38">
        <v>25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2"/>
    </row>
    <row r="41" spans="1:23" ht="15.5">
      <c r="A41" s="15">
        <v>31</v>
      </c>
      <c r="B41" s="37">
        <v>171516100041</v>
      </c>
      <c r="C41" s="38">
        <f>[2]Sheet1!N851</f>
        <v>25</v>
      </c>
      <c r="D41" s="38"/>
      <c r="E41" s="38">
        <v>25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2"/>
    </row>
    <row r="42" spans="1:23" ht="15.5">
      <c r="A42" s="15">
        <v>32</v>
      </c>
      <c r="B42" s="37">
        <v>171516100042</v>
      </c>
      <c r="C42" s="38">
        <f>[2]Sheet1!N852</f>
        <v>25</v>
      </c>
      <c r="D42" s="38"/>
      <c r="E42" s="38">
        <v>25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2"/>
    </row>
    <row r="43" spans="1:23" ht="15.5">
      <c r="A43" s="15">
        <v>33</v>
      </c>
      <c r="B43" s="37">
        <v>171516100043</v>
      </c>
      <c r="C43" s="38">
        <f>[2]Sheet1!N853</f>
        <v>27</v>
      </c>
      <c r="D43" s="38"/>
      <c r="E43" s="38">
        <v>27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2"/>
    </row>
    <row r="44" spans="1:23" ht="15.5">
      <c r="A44" s="15">
        <v>34</v>
      </c>
      <c r="B44" s="37">
        <v>171516100044</v>
      </c>
      <c r="C44" s="38">
        <f>[2]Sheet1!N854</f>
        <v>28</v>
      </c>
      <c r="D44" s="38"/>
      <c r="E44" s="38">
        <v>28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2"/>
    </row>
    <row r="45" spans="1:23" ht="15.5">
      <c r="A45" s="15">
        <v>35</v>
      </c>
      <c r="B45" s="37">
        <v>171516100045</v>
      </c>
      <c r="C45" s="38">
        <f>[2]Sheet1!N855</f>
        <v>25</v>
      </c>
      <c r="D45" s="38"/>
      <c r="E45" s="38">
        <v>25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2"/>
    </row>
    <row r="46" spans="1:23" ht="15.5">
      <c r="A46" s="15">
        <v>36</v>
      </c>
      <c r="B46" s="37">
        <v>171516100048</v>
      </c>
      <c r="C46" s="38">
        <f>[2]Sheet1!N856</f>
        <v>25</v>
      </c>
      <c r="D46" s="38"/>
      <c r="E46" s="38">
        <v>25</v>
      </c>
      <c r="F46" s="49"/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2"/>
    </row>
    <row r="47" spans="1:23" ht="15.5">
      <c r="A47" s="15">
        <v>37</v>
      </c>
      <c r="B47" s="37">
        <v>171516100049</v>
      </c>
      <c r="C47" s="38">
        <f>[2]Sheet1!N857</f>
        <v>25</v>
      </c>
      <c r="D47" s="38"/>
      <c r="E47" s="38">
        <v>25</v>
      </c>
      <c r="F47" s="49"/>
      <c r="G47" s="5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2"/>
    </row>
    <row r="48" spans="1:23" ht="15.5">
      <c r="A48" s="15">
        <v>38</v>
      </c>
      <c r="B48" s="37">
        <v>171516100050</v>
      </c>
      <c r="C48" s="38">
        <f>[2]Sheet1!N858</f>
        <v>26</v>
      </c>
      <c r="D48" s="38"/>
      <c r="E48" s="38">
        <v>26</v>
      </c>
      <c r="F48" s="49"/>
      <c r="G48" s="5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2"/>
    </row>
    <row r="49" spans="1:23" ht="15.5">
      <c r="A49" s="15">
        <v>39</v>
      </c>
      <c r="B49" s="37">
        <v>171516100051</v>
      </c>
      <c r="C49" s="38">
        <f>[2]Sheet1!N859</f>
        <v>25</v>
      </c>
      <c r="D49" s="38"/>
      <c r="E49" s="38">
        <v>25</v>
      </c>
      <c r="F49" s="49"/>
      <c r="G49" s="56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2"/>
    </row>
    <row r="50" spans="1:23" ht="15.5">
      <c r="A50" s="15">
        <v>40</v>
      </c>
      <c r="B50" s="37">
        <v>171516100052</v>
      </c>
      <c r="C50" s="38">
        <f>[2]Sheet1!N860</f>
        <v>25</v>
      </c>
      <c r="D50" s="38"/>
      <c r="E50" s="38">
        <v>25</v>
      </c>
      <c r="F50" s="49"/>
      <c r="G50" s="56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>
      <c r="A51" s="15">
        <v>41</v>
      </c>
      <c r="B51" s="37">
        <v>171516100053</v>
      </c>
      <c r="C51" s="38">
        <f>[2]Sheet1!N861</f>
        <v>25</v>
      </c>
      <c r="D51" s="38"/>
      <c r="E51" s="38">
        <v>25</v>
      </c>
      <c r="F51" s="49"/>
      <c r="G51" s="50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>
      <c r="A52" s="15">
        <v>42</v>
      </c>
      <c r="B52" s="37">
        <v>171516100054</v>
      </c>
      <c r="C52" s="38">
        <f>[2]Sheet1!N862</f>
        <v>25</v>
      </c>
      <c r="D52" s="54"/>
      <c r="E52" s="38">
        <v>25</v>
      </c>
      <c r="F52" s="55"/>
      <c r="G52" s="15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2"/>
    </row>
    <row r="53" spans="1:23">
      <c r="A53" s="15">
        <v>43</v>
      </c>
      <c r="B53" s="37">
        <v>171516100055</v>
      </c>
      <c r="C53" s="38">
        <f>[2]Sheet1!N863</f>
        <v>27</v>
      </c>
      <c r="D53" s="54"/>
      <c r="E53" s="38">
        <v>27</v>
      </c>
      <c r="F53" s="55"/>
      <c r="G53" s="15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2"/>
    </row>
    <row r="54" spans="1:23" ht="15.5">
      <c r="A54" s="15">
        <v>44</v>
      </c>
      <c r="B54" s="37">
        <v>171516100056</v>
      </c>
      <c r="C54" s="38">
        <f>[2]Sheet1!N864</f>
        <v>25</v>
      </c>
      <c r="D54" s="38"/>
      <c r="E54" s="38">
        <v>25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2"/>
    </row>
    <row r="55" spans="1:23" ht="15.5">
      <c r="A55" s="15">
        <v>45</v>
      </c>
      <c r="B55" s="37">
        <v>171516100057</v>
      </c>
      <c r="C55" s="38">
        <f>[2]Sheet1!N865</f>
        <v>25</v>
      </c>
      <c r="D55" s="38"/>
      <c r="E55" s="38">
        <v>25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2"/>
    </row>
    <row r="56" spans="1:23" ht="15.5">
      <c r="A56" s="15">
        <v>46</v>
      </c>
      <c r="B56" s="37">
        <v>171516100058</v>
      </c>
      <c r="C56" s="38">
        <f>[2]Sheet1!N866</f>
        <v>28</v>
      </c>
      <c r="D56" s="38"/>
      <c r="E56" s="38">
        <v>28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2"/>
    </row>
    <row r="57" spans="1:23" ht="15.5">
      <c r="A57" s="15">
        <v>47</v>
      </c>
      <c r="B57" s="37">
        <v>171516100059</v>
      </c>
      <c r="C57" s="38">
        <f>[2]Sheet1!N867</f>
        <v>27</v>
      </c>
      <c r="D57" s="38"/>
      <c r="E57" s="38">
        <v>27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2"/>
    </row>
    <row r="58" spans="1:23" ht="15.5">
      <c r="A58" s="15">
        <v>48</v>
      </c>
      <c r="B58" s="37">
        <v>171516100060</v>
      </c>
      <c r="C58" s="38">
        <f>[2]Sheet1!N868</f>
        <v>25</v>
      </c>
      <c r="D58" s="38"/>
      <c r="E58" s="38">
        <v>25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2"/>
    </row>
    <row r="59" spans="1:23" ht="15.5">
      <c r="A59" s="15">
        <v>49</v>
      </c>
      <c r="B59" s="37">
        <v>171516100061</v>
      </c>
      <c r="C59" s="38">
        <f>[2]Sheet1!N869</f>
        <v>38</v>
      </c>
      <c r="D59" s="38"/>
      <c r="E59" s="38">
        <v>38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2"/>
    </row>
    <row r="60" spans="1:23" ht="15.5">
      <c r="A60" s="15">
        <v>50</v>
      </c>
      <c r="B60" s="37">
        <v>171516100062</v>
      </c>
      <c r="C60" s="38">
        <f>[2]Sheet1!N870</f>
        <v>25</v>
      </c>
      <c r="D60" s="38"/>
      <c r="E60" s="38">
        <v>25</v>
      </c>
      <c r="F60" s="49"/>
      <c r="G60" s="5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2"/>
    </row>
    <row r="61" spans="1:23" ht="15.5">
      <c r="A61" s="15">
        <v>51</v>
      </c>
      <c r="B61" s="37">
        <v>171516100064</v>
      </c>
      <c r="C61" s="38">
        <f>[2]Sheet1!N871</f>
        <v>25</v>
      </c>
      <c r="D61" s="38"/>
      <c r="E61" s="38">
        <v>25</v>
      </c>
      <c r="F61" s="49"/>
      <c r="G61" s="56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2"/>
    </row>
    <row r="62" spans="1:23" ht="15.5">
      <c r="A62" s="15">
        <v>52</v>
      </c>
      <c r="B62" s="37">
        <v>171516100066</v>
      </c>
      <c r="C62" s="38">
        <f>[2]Sheet1!N872</f>
        <v>27</v>
      </c>
      <c r="D62" s="38"/>
      <c r="E62" s="38">
        <v>27</v>
      </c>
      <c r="F62" s="49"/>
      <c r="G62" s="5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2"/>
    </row>
    <row r="63" spans="1:23" ht="15.5">
      <c r="A63" s="15">
        <v>53</v>
      </c>
      <c r="B63" s="37">
        <v>171516100067</v>
      </c>
      <c r="C63" s="38">
        <f>[2]Sheet1!N873</f>
        <v>32</v>
      </c>
      <c r="D63" s="38"/>
      <c r="E63" s="38">
        <v>32</v>
      </c>
      <c r="F63" s="49"/>
      <c r="G63" s="56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5.5">
      <c r="A64" s="15">
        <v>54</v>
      </c>
      <c r="B64" s="37">
        <v>171516100068</v>
      </c>
      <c r="C64" s="38">
        <f>[2]Sheet1!N874</f>
        <v>26</v>
      </c>
      <c r="D64" s="38"/>
      <c r="E64" s="38">
        <v>26</v>
      </c>
      <c r="F64" s="49"/>
      <c r="G64" s="56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>
      <c r="A65" s="15">
        <v>55</v>
      </c>
      <c r="B65" s="37">
        <v>171516100069</v>
      </c>
      <c r="C65" s="38">
        <f>[2]Sheet1!N875</f>
        <v>25</v>
      </c>
      <c r="D65" s="38"/>
      <c r="E65" s="38">
        <v>25</v>
      </c>
      <c r="F65" s="49"/>
      <c r="G65" s="1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>
      <c r="A66" s="15">
        <v>56</v>
      </c>
      <c r="B66" s="37">
        <v>171516100070</v>
      </c>
      <c r="C66" s="38">
        <f>[2]Sheet1!N876</f>
        <v>34</v>
      </c>
      <c r="D66" s="38"/>
      <c r="E66" s="38">
        <v>34</v>
      </c>
      <c r="F66" s="49"/>
      <c r="G66" s="1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>
      <c r="A67" s="15">
        <v>57</v>
      </c>
      <c r="B67" s="37">
        <v>171516100071</v>
      </c>
      <c r="C67" s="38">
        <f>[2]Sheet1!N877</f>
        <v>32</v>
      </c>
      <c r="D67" s="38"/>
      <c r="E67" s="38">
        <v>32</v>
      </c>
      <c r="F67" s="49"/>
      <c r="G67" s="1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>
      <c r="A68" s="15">
        <v>58</v>
      </c>
      <c r="B68" s="37">
        <v>171516100072</v>
      </c>
      <c r="C68" s="38">
        <f>[2]Sheet1!N878</f>
        <v>25</v>
      </c>
      <c r="D68" s="38"/>
      <c r="E68" s="38">
        <v>25</v>
      </c>
      <c r="F68" s="49"/>
      <c r="G68" s="15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>
      <c r="A69" s="15">
        <v>59</v>
      </c>
      <c r="B69" s="37">
        <v>171516100073</v>
      </c>
      <c r="C69" s="38">
        <f>[2]Sheet1!N879</f>
        <v>25</v>
      </c>
      <c r="D69" s="38"/>
      <c r="E69" s="38">
        <v>25</v>
      </c>
      <c r="F69" s="49"/>
      <c r="G69" s="15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>
      <c r="A70" s="15">
        <v>60</v>
      </c>
      <c r="B70" s="37">
        <v>171516100074</v>
      </c>
      <c r="C70" s="38">
        <f>[2]Sheet1!N880</f>
        <v>25</v>
      </c>
      <c r="D70" s="38"/>
      <c r="E70" s="38">
        <v>25</v>
      </c>
      <c r="F70" s="49"/>
      <c r="G70" s="15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6"/>
  <sheetViews>
    <sheetView topLeftCell="E10" workbookViewId="0">
      <selection activeCell="H17" sqref="H17:V17"/>
    </sheetView>
  </sheetViews>
  <sheetFormatPr defaultRowHeight="14.5"/>
  <sheetData>
    <row r="1" spans="1:23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89" t="s">
        <v>1</v>
      </c>
      <c r="B2" s="89"/>
      <c r="C2" s="89"/>
      <c r="D2" s="89"/>
      <c r="E2" s="89"/>
      <c r="F2" s="3"/>
      <c r="G2" s="4" t="s">
        <v>2</v>
      </c>
      <c r="H2" s="5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2.5">
      <c r="A3" s="89" t="s">
        <v>222</v>
      </c>
      <c r="B3" s="89"/>
      <c r="C3" s="89"/>
      <c r="D3" s="89"/>
      <c r="E3" s="89"/>
      <c r="F3" s="3"/>
      <c r="G3" s="4" t="s">
        <v>4</v>
      </c>
      <c r="H3" s="5"/>
      <c r="I3" s="7" t="s">
        <v>5</v>
      </c>
      <c r="J3" s="2"/>
      <c r="K3" s="8" t="s">
        <v>6</v>
      </c>
      <c r="L3" s="8" t="s">
        <v>7</v>
      </c>
      <c r="M3" s="2"/>
      <c r="N3" s="8" t="s">
        <v>8</v>
      </c>
      <c r="O3" s="88" t="s">
        <v>9</v>
      </c>
      <c r="P3" s="88"/>
      <c r="Q3" s="88"/>
      <c r="R3" s="88"/>
      <c r="S3" s="88"/>
      <c r="T3" s="88"/>
      <c r="U3" s="88"/>
      <c r="V3" s="88"/>
      <c r="W3" s="88"/>
    </row>
    <row r="4" spans="1:23" ht="21">
      <c r="A4" s="89" t="s">
        <v>223</v>
      </c>
      <c r="B4" s="89"/>
      <c r="C4" s="89"/>
      <c r="D4" s="89"/>
      <c r="E4" s="89"/>
      <c r="F4" s="3"/>
      <c r="G4" s="4" t="s">
        <v>11</v>
      </c>
      <c r="H4" s="5"/>
      <c r="I4" s="6"/>
      <c r="J4" s="2"/>
      <c r="K4" s="9" t="s">
        <v>12</v>
      </c>
      <c r="L4" s="9">
        <v>3</v>
      </c>
      <c r="M4" s="2"/>
      <c r="N4" s="10">
        <v>3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21">
      <c r="A5" s="11" t="s">
        <v>13</v>
      </c>
      <c r="B5" s="11"/>
      <c r="C5" s="11"/>
      <c r="D5" s="11"/>
      <c r="E5" s="11"/>
      <c r="F5" s="3"/>
      <c r="G5" s="4" t="s">
        <v>14</v>
      </c>
      <c r="H5" s="41">
        <f>(65/66)*100</f>
        <v>98.484848484848484</v>
      </c>
      <c r="I5" s="6"/>
      <c r="J5" s="2"/>
      <c r="K5" s="13" t="s">
        <v>15</v>
      </c>
      <c r="L5" s="13">
        <v>2</v>
      </c>
      <c r="M5" s="2"/>
      <c r="N5" s="14">
        <v>2</v>
      </c>
      <c r="O5" s="88"/>
      <c r="P5" s="88"/>
      <c r="Q5" s="88"/>
      <c r="R5" s="88"/>
      <c r="S5" s="88"/>
      <c r="T5" s="88"/>
      <c r="U5" s="88"/>
      <c r="V5" s="88"/>
      <c r="W5" s="88"/>
    </row>
    <row r="6" spans="1:23" ht="21">
      <c r="A6" s="15"/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42">
        <f>(58/66)*100</f>
        <v>87.878787878787875</v>
      </c>
      <c r="I6" s="6"/>
      <c r="J6" s="2"/>
      <c r="K6" s="19" t="s">
        <v>20</v>
      </c>
      <c r="L6" s="19">
        <v>1</v>
      </c>
      <c r="M6" s="2"/>
      <c r="N6" s="20">
        <v>1</v>
      </c>
      <c r="O6" s="88"/>
      <c r="P6" s="88"/>
      <c r="Q6" s="88"/>
      <c r="R6" s="88"/>
      <c r="S6" s="88"/>
      <c r="T6" s="88"/>
      <c r="U6" s="88"/>
      <c r="V6" s="88"/>
      <c r="W6" s="88"/>
    </row>
    <row r="7" spans="1:23" ht="58">
      <c r="A7" s="15"/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93.181818181818187</v>
      </c>
      <c r="I7" s="26">
        <v>0.6</v>
      </c>
      <c r="J7" s="2"/>
      <c r="K7" s="27" t="s">
        <v>24</v>
      </c>
      <c r="L7" s="27">
        <v>0</v>
      </c>
      <c r="M7" s="2"/>
      <c r="N7" s="28"/>
      <c r="O7" s="88"/>
      <c r="P7" s="88"/>
      <c r="Q7" s="88"/>
      <c r="R7" s="88"/>
      <c r="S7" s="88"/>
      <c r="T7" s="88"/>
      <c r="U7" s="88"/>
      <c r="V7" s="88"/>
      <c r="W7" s="88"/>
    </row>
    <row r="8" spans="1:23">
      <c r="A8" s="15"/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207</v>
      </c>
      <c r="I8" s="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>
      <c r="A9" s="15"/>
      <c r="B9" s="21" t="s">
        <v>30</v>
      </c>
      <c r="C9" s="23" t="s">
        <v>140</v>
      </c>
      <c r="D9" s="23"/>
      <c r="E9" s="23" t="s">
        <v>140</v>
      </c>
      <c r="F9" s="29"/>
      <c r="G9" s="15"/>
      <c r="H9" s="30"/>
      <c r="I9" s="3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5">
      <c r="A10" s="15"/>
      <c r="B10" s="21" t="s">
        <v>32</v>
      </c>
      <c r="C10" s="23">
        <v>25</v>
      </c>
      <c r="D10" s="31">
        <f>(0.55*25)</f>
        <v>13.750000000000002</v>
      </c>
      <c r="E10" s="32">
        <v>75</v>
      </c>
      <c r="F10" s="33">
        <f>0.55*75</f>
        <v>41.25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  <c r="U10" s="36" t="s">
        <v>46</v>
      </c>
      <c r="V10" s="36" t="s">
        <v>47</v>
      </c>
      <c r="W10" s="2"/>
    </row>
    <row r="11" spans="1:23" ht="15.5">
      <c r="A11" s="15">
        <v>1</v>
      </c>
      <c r="B11" s="70">
        <f>[4]Sheet1!E2231</f>
        <v>171516100002</v>
      </c>
      <c r="C11" s="65">
        <v>24</v>
      </c>
      <c r="D11" s="38">
        <f>COUNTIF(C11:C82,"&gt;="&amp;D10)</f>
        <v>65</v>
      </c>
      <c r="E11" s="65">
        <v>75</v>
      </c>
      <c r="F11" s="39">
        <f>COUNTIF(E11:E82,"&gt;="&amp;F10)</f>
        <v>58</v>
      </c>
      <c r="G11" s="40" t="s">
        <v>48</v>
      </c>
      <c r="H11" s="4">
        <v>2</v>
      </c>
      <c r="I11" s="4">
        <v>3</v>
      </c>
      <c r="J11" s="6"/>
      <c r="K11" s="6"/>
      <c r="L11" s="6"/>
      <c r="M11" s="6"/>
      <c r="N11" s="6"/>
      <c r="O11" s="6"/>
      <c r="P11" s="6"/>
      <c r="Q11" s="6"/>
      <c r="R11" s="4">
        <v>3</v>
      </c>
      <c r="S11" s="6"/>
      <c r="T11" s="6"/>
      <c r="U11" s="6">
        <v>1</v>
      </c>
      <c r="V11" s="6">
        <v>1</v>
      </c>
      <c r="W11" s="2"/>
    </row>
    <row r="12" spans="1:23" ht="15.5">
      <c r="A12" s="15">
        <v>2</v>
      </c>
      <c r="B12" s="70">
        <f>[4]Sheet1!E2232</f>
        <v>171516100003</v>
      </c>
      <c r="C12" s="65">
        <v>23</v>
      </c>
      <c r="D12" s="41">
        <f>(65/66)*100</f>
        <v>98.484848484848484</v>
      </c>
      <c r="E12" s="65">
        <v>73</v>
      </c>
      <c r="F12" s="42">
        <f>(58/66)*100</f>
        <v>87.878787878787875</v>
      </c>
      <c r="G12" s="40" t="s">
        <v>49</v>
      </c>
      <c r="H12" s="43">
        <v>3</v>
      </c>
      <c r="I12" s="43">
        <v>1</v>
      </c>
      <c r="J12" s="6"/>
      <c r="K12" s="6"/>
      <c r="L12" s="6"/>
      <c r="M12" s="6"/>
      <c r="N12" s="6"/>
      <c r="O12" s="6"/>
      <c r="P12" s="6"/>
      <c r="Q12" s="6"/>
      <c r="R12" s="43">
        <v>1</v>
      </c>
      <c r="S12" s="6"/>
      <c r="T12" s="6"/>
      <c r="U12" s="6">
        <v>1</v>
      </c>
      <c r="V12" s="6">
        <v>1</v>
      </c>
      <c r="W12" s="2"/>
    </row>
    <row r="13" spans="1:23" ht="15.5">
      <c r="A13" s="15">
        <v>3</v>
      </c>
      <c r="B13" s="70">
        <f>[4]Sheet1!E2233</f>
        <v>171516100005</v>
      </c>
      <c r="C13" s="65">
        <v>23</v>
      </c>
      <c r="D13" s="38"/>
      <c r="E13" s="65">
        <v>41</v>
      </c>
      <c r="F13" s="44"/>
      <c r="G13" s="40" t="s">
        <v>50</v>
      </c>
      <c r="H13" s="43">
        <v>1</v>
      </c>
      <c r="I13" s="43">
        <v>1</v>
      </c>
      <c r="J13" s="6"/>
      <c r="K13" s="6"/>
      <c r="L13" s="6"/>
      <c r="M13" s="6"/>
      <c r="N13" s="6"/>
      <c r="O13" s="6"/>
      <c r="P13" s="6"/>
      <c r="Q13" s="6"/>
      <c r="R13" s="43">
        <v>1</v>
      </c>
      <c r="S13" s="6"/>
      <c r="T13" s="6"/>
      <c r="U13" s="6">
        <v>1</v>
      </c>
      <c r="V13" s="6">
        <v>2</v>
      </c>
      <c r="W13" s="2"/>
    </row>
    <row r="14" spans="1:23" ht="15.5">
      <c r="A14" s="15">
        <v>4</v>
      </c>
      <c r="B14" s="70">
        <f>[4]Sheet1!E2234</f>
        <v>171516100006</v>
      </c>
      <c r="C14" s="65">
        <v>23</v>
      </c>
      <c r="D14" s="38"/>
      <c r="E14" s="65">
        <v>75</v>
      </c>
      <c r="F14" s="44"/>
      <c r="G14" s="40" t="s">
        <v>51</v>
      </c>
      <c r="H14" s="43">
        <v>3</v>
      </c>
      <c r="I14" s="43">
        <v>1</v>
      </c>
      <c r="J14" s="6"/>
      <c r="K14" s="6"/>
      <c r="L14" s="6"/>
      <c r="M14" s="6"/>
      <c r="N14" s="6"/>
      <c r="O14" s="6"/>
      <c r="P14" s="6"/>
      <c r="Q14" s="6"/>
      <c r="R14" s="43">
        <v>1</v>
      </c>
      <c r="S14" s="6"/>
      <c r="T14" s="6"/>
      <c r="U14" s="6">
        <v>1</v>
      </c>
      <c r="V14" s="6">
        <v>1</v>
      </c>
      <c r="W14" s="2"/>
    </row>
    <row r="15" spans="1:23" ht="15.5">
      <c r="A15" s="15">
        <v>5</v>
      </c>
      <c r="B15" s="70">
        <f>[4]Sheet1!E2235</f>
        <v>171516100007</v>
      </c>
      <c r="C15" s="65">
        <v>23</v>
      </c>
      <c r="D15" s="38"/>
      <c r="E15" s="65">
        <v>28</v>
      </c>
      <c r="F15" s="44"/>
      <c r="G15" s="40" t="s">
        <v>52</v>
      </c>
      <c r="H15" s="43">
        <v>2</v>
      </c>
      <c r="I15" s="43">
        <v>1</v>
      </c>
      <c r="J15" s="6"/>
      <c r="K15" s="6"/>
      <c r="L15" s="6"/>
      <c r="M15" s="6"/>
      <c r="N15" s="6"/>
      <c r="O15" s="6"/>
      <c r="P15" s="6"/>
      <c r="Q15" s="6"/>
      <c r="R15" s="43">
        <v>1</v>
      </c>
      <c r="S15" s="6"/>
      <c r="T15" s="6"/>
      <c r="U15" s="6">
        <v>2</v>
      </c>
      <c r="V15" s="6">
        <v>1</v>
      </c>
      <c r="W15" s="2"/>
    </row>
    <row r="16" spans="1:23" ht="15.5">
      <c r="A16" s="15">
        <v>6</v>
      </c>
      <c r="B16" s="70">
        <f>[4]Sheet1!E2236</f>
        <v>171516100008</v>
      </c>
      <c r="C16" s="65">
        <v>21</v>
      </c>
      <c r="D16" s="38"/>
      <c r="E16" s="65">
        <v>61</v>
      </c>
      <c r="F16" s="44"/>
      <c r="G16" s="45" t="s">
        <v>53</v>
      </c>
      <c r="H16" s="79">
        <f>AVERAGE(H11:H15)</f>
        <v>2.2000000000000002</v>
      </c>
      <c r="I16" s="79">
        <f t="shared" ref="I16:V16" si="0">AVERAGE(I11:I15)</f>
        <v>1.4</v>
      </c>
      <c r="J16" s="79"/>
      <c r="K16" s="79"/>
      <c r="L16" s="79"/>
      <c r="M16" s="79"/>
      <c r="N16" s="79"/>
      <c r="O16" s="79"/>
      <c r="P16" s="79"/>
      <c r="Q16" s="79"/>
      <c r="R16" s="79">
        <f t="shared" si="0"/>
        <v>1.4</v>
      </c>
      <c r="S16" s="79"/>
      <c r="T16" s="79"/>
      <c r="U16" s="79">
        <f t="shared" si="0"/>
        <v>1.2</v>
      </c>
      <c r="V16" s="79">
        <f t="shared" si="0"/>
        <v>1.2</v>
      </c>
      <c r="W16" s="2"/>
    </row>
    <row r="17" spans="1:23" ht="15.5">
      <c r="A17" s="15">
        <v>7</v>
      </c>
      <c r="B17" s="70">
        <f>[4]Sheet1!E2237</f>
        <v>171516100009</v>
      </c>
      <c r="C17" s="65">
        <v>22</v>
      </c>
      <c r="D17" s="38"/>
      <c r="E17" s="65">
        <v>64</v>
      </c>
      <c r="F17" s="38"/>
      <c r="G17" s="47" t="s">
        <v>54</v>
      </c>
      <c r="H17" s="48">
        <f>(93.18*H16)/100</f>
        <v>2.0499600000000004</v>
      </c>
      <c r="I17" s="48">
        <f t="shared" ref="I17:V17" si="1">(93.18*I16)/100</f>
        <v>1.3045199999999999</v>
      </c>
      <c r="J17" s="48"/>
      <c r="K17" s="48"/>
      <c r="L17" s="48"/>
      <c r="M17" s="48"/>
      <c r="N17" s="48"/>
      <c r="O17" s="48"/>
      <c r="P17" s="48"/>
      <c r="Q17" s="48"/>
      <c r="R17" s="48">
        <f t="shared" si="1"/>
        <v>1.3045199999999999</v>
      </c>
      <c r="S17" s="48"/>
      <c r="T17" s="48"/>
      <c r="U17" s="48">
        <f t="shared" si="1"/>
        <v>1.11816</v>
      </c>
      <c r="V17" s="48">
        <f t="shared" si="1"/>
        <v>1.11816</v>
      </c>
      <c r="W17" s="2"/>
    </row>
    <row r="18" spans="1:23">
      <c r="A18" s="15">
        <v>8</v>
      </c>
      <c r="B18" s="70">
        <f>[4]Sheet1!E2238</f>
        <v>171516100010</v>
      </c>
      <c r="C18" s="65">
        <v>21</v>
      </c>
      <c r="D18" s="38"/>
      <c r="E18" s="65">
        <v>35</v>
      </c>
      <c r="F18" s="49"/>
      <c r="G18" s="15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>
      <c r="A19" s="15">
        <v>9</v>
      </c>
      <c r="B19" s="70">
        <f>[4]Sheet1!E2239</f>
        <v>171516100011</v>
      </c>
      <c r="C19" s="65">
        <v>20</v>
      </c>
      <c r="D19" s="38"/>
      <c r="E19" s="65">
        <v>14</v>
      </c>
      <c r="F19" s="49"/>
      <c r="G19" s="15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>
      <c r="A20" s="15">
        <v>10</v>
      </c>
      <c r="B20" s="70">
        <f>[4]Sheet1!E2240</f>
        <v>171516100012</v>
      </c>
      <c r="C20" s="65">
        <v>24</v>
      </c>
      <c r="D20" s="38"/>
      <c r="E20" s="65">
        <v>74</v>
      </c>
      <c r="F20" s="49"/>
      <c r="G20" s="15"/>
      <c r="H20" s="2"/>
      <c r="I20" s="2"/>
      <c r="J20" s="30"/>
      <c r="K20" s="3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>
      <c r="A21" s="15">
        <v>11</v>
      </c>
      <c r="B21" s="70">
        <f>[4]Sheet1!E2241</f>
        <v>171516100013</v>
      </c>
      <c r="C21" s="65">
        <v>24</v>
      </c>
      <c r="D21" s="38"/>
      <c r="E21" s="65">
        <v>55</v>
      </c>
      <c r="F21" s="49"/>
      <c r="G21" s="15"/>
      <c r="H21" s="51"/>
      <c r="I21" s="90"/>
      <c r="J21" s="90"/>
      <c r="K21" s="2"/>
      <c r="L21" s="2"/>
      <c r="M21" s="30"/>
      <c r="N21" s="30"/>
      <c r="O21" s="30"/>
      <c r="P21" s="30"/>
      <c r="Q21" s="30"/>
      <c r="R21" s="2"/>
      <c r="S21" s="2"/>
      <c r="T21" s="2"/>
      <c r="U21" s="2"/>
      <c r="V21" s="2"/>
      <c r="W21" s="2"/>
    </row>
    <row r="22" spans="1:23">
      <c r="A22" s="15">
        <v>12</v>
      </c>
      <c r="B22" s="70">
        <f>[4]Sheet1!E2242</f>
        <v>171516100014</v>
      </c>
      <c r="C22" s="65">
        <v>22</v>
      </c>
      <c r="D22" s="38"/>
      <c r="E22" s="65">
        <v>50</v>
      </c>
      <c r="F22" s="49"/>
      <c r="G22" s="15"/>
      <c r="H22" s="52"/>
      <c r="I22" s="53"/>
      <c r="J22" s="53"/>
      <c r="K22" s="2"/>
      <c r="L22" s="2"/>
      <c r="M22" s="30"/>
      <c r="N22" s="30"/>
      <c r="O22" s="30"/>
      <c r="P22" s="30"/>
      <c r="Q22" s="30"/>
      <c r="R22" s="2"/>
      <c r="S22" s="2"/>
      <c r="T22" s="2"/>
      <c r="U22" s="2"/>
      <c r="V22" s="2"/>
      <c r="W22" s="2"/>
    </row>
    <row r="23" spans="1:23">
      <c r="A23" s="15">
        <v>13</v>
      </c>
      <c r="B23" s="70">
        <f>[4]Sheet1!E2243</f>
        <v>171516100017</v>
      </c>
      <c r="C23" s="65">
        <v>23</v>
      </c>
      <c r="D23" s="38"/>
      <c r="E23" s="65">
        <v>50</v>
      </c>
      <c r="F23" s="49"/>
      <c r="G23" s="15"/>
      <c r="H23" s="15"/>
      <c r="I23" s="2"/>
      <c r="J23" s="2"/>
      <c r="K23" s="2"/>
      <c r="L23" s="2"/>
      <c r="M23" s="2"/>
      <c r="N23" s="30"/>
      <c r="O23" s="30"/>
      <c r="P23" s="30"/>
      <c r="Q23" s="30"/>
      <c r="R23" s="30"/>
      <c r="S23" s="2"/>
      <c r="T23" s="2"/>
      <c r="U23" s="2"/>
      <c r="V23" s="2"/>
      <c r="W23" s="2"/>
    </row>
    <row r="24" spans="1:23">
      <c r="A24" s="15">
        <v>14</v>
      </c>
      <c r="B24" s="70">
        <f>[4]Sheet1!E2244</f>
        <v>171516100018</v>
      </c>
      <c r="C24" s="65">
        <v>22</v>
      </c>
      <c r="D24" s="38"/>
      <c r="E24" s="65">
        <v>73</v>
      </c>
      <c r="F24" s="49"/>
      <c r="G24" s="15"/>
      <c r="H24" s="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2"/>
    </row>
    <row r="25" spans="1:23" ht="15.5">
      <c r="A25" s="15">
        <v>15</v>
      </c>
      <c r="B25" s="70">
        <f>[4]Sheet1!E2245</f>
        <v>171516100019</v>
      </c>
      <c r="C25" s="65">
        <v>22</v>
      </c>
      <c r="D25" s="54"/>
      <c r="E25" s="65">
        <v>75</v>
      </c>
      <c r="F25" s="55"/>
      <c r="G25" s="56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2"/>
    </row>
    <row r="26" spans="1:23" ht="15.5">
      <c r="A26" s="15">
        <v>16</v>
      </c>
      <c r="B26" s="70">
        <f>[4]Sheet1!E2246</f>
        <v>171516100021</v>
      </c>
      <c r="C26" s="65">
        <v>25</v>
      </c>
      <c r="D26" s="38"/>
      <c r="E26" s="65">
        <v>70</v>
      </c>
      <c r="F26" s="49"/>
      <c r="G26" s="56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2"/>
    </row>
    <row r="27" spans="1:23" ht="15.5">
      <c r="A27" s="15">
        <v>17</v>
      </c>
      <c r="B27" s="70">
        <f>[4]Sheet1!E2247</f>
        <v>171516100022</v>
      </c>
      <c r="C27" s="65">
        <v>25</v>
      </c>
      <c r="D27" s="38"/>
      <c r="E27" s="65">
        <v>75</v>
      </c>
      <c r="F27" s="49"/>
      <c r="G27" s="56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2"/>
    </row>
    <row r="28" spans="1:23" ht="15.5">
      <c r="A28" s="15">
        <v>18</v>
      </c>
      <c r="B28" s="70">
        <f>[4]Sheet1!E2248</f>
        <v>171516100023</v>
      </c>
      <c r="C28" s="65">
        <v>23</v>
      </c>
      <c r="D28" s="38"/>
      <c r="E28" s="65">
        <v>71</v>
      </c>
      <c r="F28" s="49"/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2"/>
    </row>
    <row r="29" spans="1:23" ht="15.5">
      <c r="A29" s="15">
        <v>19</v>
      </c>
      <c r="B29" s="70">
        <f>[4]Sheet1!E2249</f>
        <v>171516100024</v>
      </c>
      <c r="C29" s="65">
        <v>25</v>
      </c>
      <c r="D29" s="38"/>
      <c r="E29" s="65">
        <v>75</v>
      </c>
      <c r="F29" s="49"/>
      <c r="G29" s="56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2"/>
    </row>
    <row r="30" spans="1:23" ht="15.5">
      <c r="A30" s="15">
        <v>20</v>
      </c>
      <c r="B30" s="70">
        <f>[4]Sheet1!E2250</f>
        <v>171516100026</v>
      </c>
      <c r="C30" s="65">
        <v>25</v>
      </c>
      <c r="D30" s="38"/>
      <c r="E30" s="65">
        <v>70</v>
      </c>
      <c r="F30" s="49"/>
      <c r="G30" s="56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2"/>
    </row>
    <row r="31" spans="1:23" ht="15.5">
      <c r="A31" s="15">
        <v>21</v>
      </c>
      <c r="B31" s="70">
        <f>[4]Sheet1!E2251</f>
        <v>171516100030</v>
      </c>
      <c r="C31" s="65">
        <v>21</v>
      </c>
      <c r="D31" s="38"/>
      <c r="E31" s="65">
        <v>43</v>
      </c>
      <c r="F31" s="49"/>
      <c r="G31" s="56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2"/>
    </row>
    <row r="32" spans="1:23" ht="15.5">
      <c r="A32" s="15">
        <v>22</v>
      </c>
      <c r="B32" s="70">
        <f>[4]Sheet1!E2252</f>
        <v>171516100031</v>
      </c>
      <c r="C32" s="65">
        <v>22</v>
      </c>
      <c r="D32" s="38"/>
      <c r="E32" s="65">
        <v>74</v>
      </c>
      <c r="F32" s="49"/>
      <c r="G32" s="56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2"/>
    </row>
    <row r="33" spans="1:23" ht="15.5">
      <c r="A33" s="15">
        <v>23</v>
      </c>
      <c r="B33" s="70">
        <f>[4]Sheet1!E2253</f>
        <v>171516100032</v>
      </c>
      <c r="C33" s="65">
        <v>23</v>
      </c>
      <c r="D33" s="38"/>
      <c r="E33" s="65">
        <v>73</v>
      </c>
      <c r="F33" s="49"/>
      <c r="G33" s="5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2"/>
    </row>
    <row r="34" spans="1:23" ht="15.5">
      <c r="A34" s="15">
        <v>24</v>
      </c>
      <c r="B34" s="70">
        <f>[4]Sheet1!E2254</f>
        <v>171516100033</v>
      </c>
      <c r="C34" s="65">
        <v>25</v>
      </c>
      <c r="D34" s="38"/>
      <c r="E34" s="65">
        <v>70</v>
      </c>
      <c r="F34" s="49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>
      <c r="A35" s="15">
        <v>25</v>
      </c>
      <c r="B35" s="70">
        <f>[4]Sheet1!E2255</f>
        <v>171516100034</v>
      </c>
      <c r="C35" s="65">
        <v>23</v>
      </c>
      <c r="D35" s="38"/>
      <c r="E35" s="65">
        <v>59</v>
      </c>
      <c r="F35" s="49"/>
      <c r="G35" s="50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2"/>
    </row>
    <row r="36" spans="1:23">
      <c r="A36" s="15">
        <v>26</v>
      </c>
      <c r="B36" s="70">
        <f>[4]Sheet1!E2256</f>
        <v>171516100035</v>
      </c>
      <c r="C36" s="65">
        <v>23</v>
      </c>
      <c r="D36" s="38"/>
      <c r="E36" s="65">
        <v>74</v>
      </c>
      <c r="F36" s="49"/>
      <c r="G36" s="15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>
      <c r="A37" s="15">
        <v>27</v>
      </c>
      <c r="B37" s="70">
        <f>[4]Sheet1!E2257</f>
        <v>171516100037</v>
      </c>
      <c r="C37" s="65">
        <v>24</v>
      </c>
      <c r="D37" s="38"/>
      <c r="E37" s="65">
        <v>73</v>
      </c>
      <c r="F37" s="49"/>
      <c r="G37" s="15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5">
      <c r="A38" s="15">
        <v>28</v>
      </c>
      <c r="B38" s="70">
        <f>[4]Sheet1!E2258</f>
        <v>171516100038</v>
      </c>
      <c r="C38" s="65">
        <v>22</v>
      </c>
      <c r="D38" s="38"/>
      <c r="E38" s="65">
        <v>68</v>
      </c>
      <c r="F38" s="49"/>
      <c r="G38" s="5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2"/>
    </row>
    <row r="39" spans="1:23" ht="15.5">
      <c r="A39" s="15">
        <v>29</v>
      </c>
      <c r="B39" s="70">
        <f>[4]Sheet1!E2259</f>
        <v>171516100039</v>
      </c>
      <c r="C39" s="65">
        <v>25</v>
      </c>
      <c r="D39" s="38"/>
      <c r="E39" s="65">
        <v>73</v>
      </c>
      <c r="F39" s="49"/>
      <c r="G39" s="56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2"/>
    </row>
    <row r="40" spans="1:23" ht="15.5">
      <c r="A40" s="15">
        <v>30</v>
      </c>
      <c r="B40" s="70">
        <f>[4]Sheet1!E2260</f>
        <v>171516100040</v>
      </c>
      <c r="C40" s="65">
        <v>24</v>
      </c>
      <c r="D40" s="38"/>
      <c r="E40" s="65">
        <v>72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2"/>
    </row>
    <row r="41" spans="1:23" ht="15.5">
      <c r="A41" s="15">
        <v>31</v>
      </c>
      <c r="B41" s="70">
        <f>[4]Sheet1!E2261</f>
        <v>171516100041</v>
      </c>
      <c r="C41" s="65">
        <v>24</v>
      </c>
      <c r="D41" s="38"/>
      <c r="E41" s="65">
        <v>70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2"/>
    </row>
    <row r="42" spans="1:23" ht="15.5">
      <c r="A42" s="15">
        <v>32</v>
      </c>
      <c r="B42" s="70">
        <f>[4]Sheet1!E2262</f>
        <v>171516100042</v>
      </c>
      <c r="C42" s="65">
        <v>24</v>
      </c>
      <c r="D42" s="38"/>
      <c r="E42" s="65">
        <v>71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2"/>
    </row>
    <row r="43" spans="1:23" ht="15.5">
      <c r="A43" s="15">
        <v>33</v>
      </c>
      <c r="B43" s="70">
        <f>[4]Sheet1!E2263</f>
        <v>171516100043</v>
      </c>
      <c r="C43" s="65">
        <v>25</v>
      </c>
      <c r="D43" s="38"/>
      <c r="E43" s="65">
        <v>75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2"/>
    </row>
    <row r="44" spans="1:23" ht="15.5">
      <c r="A44" s="15">
        <v>34</v>
      </c>
      <c r="B44" s="70">
        <f>[4]Sheet1!E2264</f>
        <v>171516100044</v>
      </c>
      <c r="C44" s="65">
        <v>23</v>
      </c>
      <c r="D44" s="38"/>
      <c r="E44" s="65">
        <v>67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2"/>
    </row>
    <row r="45" spans="1:23" ht="15.5">
      <c r="A45" s="15">
        <v>35</v>
      </c>
      <c r="B45" s="70">
        <f>[4]Sheet1!E2265</f>
        <v>171516100045</v>
      </c>
      <c r="C45" s="65">
        <v>25</v>
      </c>
      <c r="D45" s="38"/>
      <c r="E45" s="65">
        <v>59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2"/>
    </row>
    <row r="46" spans="1:23" ht="15.5">
      <c r="A46" s="15">
        <v>36</v>
      </c>
      <c r="B46" s="70">
        <f>[4]Sheet1!E2266</f>
        <v>171516100048</v>
      </c>
      <c r="C46" s="65">
        <v>23</v>
      </c>
      <c r="D46" s="38"/>
      <c r="E46" s="65">
        <v>71</v>
      </c>
      <c r="F46" s="49"/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2"/>
    </row>
    <row r="47" spans="1:23" ht="15.5">
      <c r="A47" s="15">
        <v>37</v>
      </c>
      <c r="B47" s="70">
        <f>[4]Sheet1!E2267</f>
        <v>171516100049</v>
      </c>
      <c r="C47" s="65">
        <v>25</v>
      </c>
      <c r="D47" s="38"/>
      <c r="E47" s="65">
        <v>72</v>
      </c>
      <c r="F47" s="49"/>
      <c r="G47" s="5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2"/>
    </row>
    <row r="48" spans="1:23" ht="15.5">
      <c r="A48" s="15">
        <v>38</v>
      </c>
      <c r="B48" s="70">
        <f>[4]Sheet1!E2268</f>
        <v>171516100050</v>
      </c>
      <c r="C48" s="65">
        <v>24</v>
      </c>
      <c r="D48" s="38"/>
      <c r="E48" s="65">
        <v>66</v>
      </c>
      <c r="F48" s="49"/>
      <c r="G48" s="5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2"/>
    </row>
    <row r="49" spans="1:23">
      <c r="A49" s="15">
        <v>39</v>
      </c>
      <c r="B49" s="70">
        <f>[4]Sheet1!E2269</f>
        <v>171516100051</v>
      </c>
      <c r="C49" s="65">
        <v>24</v>
      </c>
      <c r="D49" s="38"/>
      <c r="E49" s="65">
        <v>67</v>
      </c>
      <c r="F49" s="49"/>
      <c r="G49" s="50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2"/>
    </row>
    <row r="50" spans="1:23">
      <c r="A50" s="15">
        <v>40</v>
      </c>
      <c r="B50" s="70">
        <f>[4]Sheet1!E2270</f>
        <v>171516100052</v>
      </c>
      <c r="C50" s="65">
        <v>24</v>
      </c>
      <c r="D50" s="38"/>
      <c r="E50" s="65">
        <v>68</v>
      </c>
      <c r="F50" s="49"/>
      <c r="G50" s="15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>
      <c r="A51" s="15">
        <v>41</v>
      </c>
      <c r="B51" s="70">
        <f>[4]Sheet1!E2271</f>
        <v>171516100053</v>
      </c>
      <c r="C51" s="65">
        <v>25</v>
      </c>
      <c r="D51" s="38"/>
      <c r="E51" s="65">
        <v>67</v>
      </c>
      <c r="F51" s="49"/>
      <c r="G51" s="15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5">
      <c r="A52" s="15">
        <v>42</v>
      </c>
      <c r="B52" s="70">
        <f>[4]Sheet1!E2272</f>
        <v>171516100054</v>
      </c>
      <c r="C52" s="65">
        <v>25</v>
      </c>
      <c r="D52" s="54"/>
      <c r="E52" s="65">
        <v>71</v>
      </c>
      <c r="F52" s="55"/>
      <c r="G52" s="5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2"/>
    </row>
    <row r="53" spans="1:23" ht="15.5">
      <c r="A53" s="15">
        <v>43</v>
      </c>
      <c r="B53" s="70">
        <f>[4]Sheet1!E2273</f>
        <v>171516100055</v>
      </c>
      <c r="C53" s="65">
        <v>25</v>
      </c>
      <c r="D53" s="54"/>
      <c r="E53" s="65">
        <v>74</v>
      </c>
      <c r="F53" s="55"/>
      <c r="G53" s="5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2"/>
    </row>
    <row r="54" spans="1:23" ht="15.5">
      <c r="A54" s="15">
        <v>44</v>
      </c>
      <c r="B54" s="70">
        <f>[4]Sheet1!E2274</f>
        <v>171516100056</v>
      </c>
      <c r="C54" s="65">
        <v>21</v>
      </c>
      <c r="D54" s="38"/>
      <c r="E54" s="65">
        <v>73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2"/>
    </row>
    <row r="55" spans="1:23" ht="15.5">
      <c r="A55" s="15">
        <v>45</v>
      </c>
      <c r="B55" s="70">
        <f>[4]Sheet1!E2275</f>
        <v>171516100057</v>
      </c>
      <c r="C55" s="65">
        <v>25</v>
      </c>
      <c r="D55" s="38"/>
      <c r="E55" s="65">
        <v>70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2"/>
    </row>
    <row r="56" spans="1:23" ht="15.5">
      <c r="A56" s="15">
        <v>46</v>
      </c>
      <c r="B56" s="70">
        <f>[4]Sheet1!E2276</f>
        <v>171516100058</v>
      </c>
      <c r="C56" s="65">
        <v>25</v>
      </c>
      <c r="D56" s="38"/>
      <c r="E56" s="65">
        <v>63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2"/>
    </row>
    <row r="57" spans="1:23" ht="15.5">
      <c r="A57" s="15">
        <v>47</v>
      </c>
      <c r="B57" s="70">
        <f>[4]Sheet1!E2277</f>
        <v>171516100059</v>
      </c>
      <c r="C57" s="65">
        <v>23</v>
      </c>
      <c r="D57" s="38"/>
      <c r="E57" s="65">
        <v>73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2"/>
    </row>
    <row r="58" spans="1:23" ht="15.5">
      <c r="A58" s="15">
        <v>48</v>
      </c>
      <c r="B58" s="70">
        <f>[4]Sheet1!E2278</f>
        <v>171516100060</v>
      </c>
      <c r="C58" s="65">
        <v>25</v>
      </c>
      <c r="D58" s="38"/>
      <c r="E58" s="65">
        <v>75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2"/>
    </row>
    <row r="59" spans="1:23" ht="15.5">
      <c r="A59" s="15">
        <v>49</v>
      </c>
      <c r="B59" s="70">
        <f>[4]Sheet1!E2279</f>
        <v>171516100061</v>
      </c>
      <c r="C59" s="65">
        <v>23</v>
      </c>
      <c r="D59" s="38"/>
      <c r="E59" s="65">
        <v>75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2"/>
    </row>
    <row r="60" spans="1:23" ht="15.5">
      <c r="A60" s="15">
        <v>50</v>
      </c>
      <c r="B60" s="70">
        <f>[4]Sheet1!E2280</f>
        <v>171516100062</v>
      </c>
      <c r="C60" s="65">
        <v>24</v>
      </c>
      <c r="D60" s="38"/>
      <c r="E60" s="65">
        <v>72</v>
      </c>
      <c r="F60" s="49"/>
      <c r="G60" s="5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2"/>
    </row>
    <row r="61" spans="1:23" ht="15.5">
      <c r="A61" s="15">
        <v>51</v>
      </c>
      <c r="B61" s="70">
        <f>[4]Sheet1!E2281</f>
        <v>171516100064</v>
      </c>
      <c r="C61" s="65">
        <v>25</v>
      </c>
      <c r="D61" s="38"/>
      <c r="E61" s="65">
        <v>71</v>
      </c>
      <c r="F61" s="49"/>
      <c r="G61" s="56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2"/>
    </row>
    <row r="62" spans="1:23" ht="15.5">
      <c r="A62" s="15">
        <v>52</v>
      </c>
      <c r="B62" s="70">
        <f>[4]Sheet1!E2282</f>
        <v>171516100066</v>
      </c>
      <c r="C62" s="65">
        <v>24</v>
      </c>
      <c r="D62" s="38"/>
      <c r="E62" s="65">
        <v>74</v>
      </c>
      <c r="F62" s="49"/>
      <c r="G62" s="5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2"/>
    </row>
    <row r="63" spans="1:23">
      <c r="A63" s="15">
        <v>53</v>
      </c>
      <c r="B63" s="70">
        <f>[4]Sheet1!E2283</f>
        <v>171516100067</v>
      </c>
      <c r="C63" s="65">
        <v>24</v>
      </c>
      <c r="D63" s="38"/>
      <c r="E63" s="65">
        <v>69</v>
      </c>
      <c r="F63" s="49"/>
      <c r="G63" s="15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>
      <c r="A64" s="15">
        <v>54</v>
      </c>
      <c r="B64" s="70">
        <f>[4]Sheet1!E2284</f>
        <v>171516100068</v>
      </c>
      <c r="C64" s="65">
        <v>25</v>
      </c>
      <c r="D64" s="38"/>
      <c r="E64" s="65">
        <v>75</v>
      </c>
      <c r="F64" s="49"/>
      <c r="G64" s="1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>
      <c r="A65" s="15">
        <v>55</v>
      </c>
      <c r="B65" s="70">
        <f>[4]Sheet1!E2285</f>
        <v>171516100069</v>
      </c>
      <c r="C65" s="65">
        <v>24</v>
      </c>
      <c r="D65" s="38"/>
      <c r="E65" s="65">
        <v>75</v>
      </c>
      <c r="F65" s="49"/>
      <c r="G65" s="1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>
      <c r="A66" s="15">
        <v>56</v>
      </c>
      <c r="B66" s="70">
        <f>[4]Sheet1!E2286</f>
        <v>171516100070</v>
      </c>
      <c r="C66" s="65">
        <v>24</v>
      </c>
      <c r="D66" s="38"/>
      <c r="E66" s="65">
        <v>58</v>
      </c>
      <c r="F66" s="49"/>
      <c r="G66" s="1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>
      <c r="A67" s="15">
        <v>57</v>
      </c>
      <c r="B67" s="70">
        <f>[4]Sheet1!E2287</f>
        <v>171516100071</v>
      </c>
      <c r="C67" s="65">
        <v>25</v>
      </c>
      <c r="D67" s="38"/>
      <c r="E67" s="65">
        <v>75</v>
      </c>
      <c r="F67" s="49"/>
      <c r="G67" s="1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>
      <c r="A68" s="15">
        <v>58</v>
      </c>
      <c r="B68" s="70">
        <f>[4]Sheet1!E2288</f>
        <v>171516100072</v>
      </c>
      <c r="C68" s="65">
        <v>24</v>
      </c>
      <c r="D68" s="38"/>
      <c r="E68" s="65">
        <v>68</v>
      </c>
      <c r="F68" s="49"/>
      <c r="G68" s="15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>
      <c r="A69" s="15">
        <v>59</v>
      </c>
      <c r="B69" s="70">
        <f>[4]Sheet1!E2289</f>
        <v>171516100073</v>
      </c>
      <c r="C69" s="65">
        <v>23</v>
      </c>
      <c r="D69" s="38"/>
      <c r="E69" s="65">
        <v>75</v>
      </c>
      <c r="F69" s="49"/>
      <c r="G69" s="15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>
      <c r="A70" s="15">
        <v>60</v>
      </c>
      <c r="B70" s="70">
        <f>[4]Sheet1!E2290</f>
        <v>171516100074</v>
      </c>
      <c r="C70" s="65">
        <v>24</v>
      </c>
      <c r="D70" s="38"/>
      <c r="E70" s="65">
        <v>22</v>
      </c>
      <c r="F70" s="49"/>
      <c r="G70" s="15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>
      <c r="A71" s="15">
        <v>61</v>
      </c>
      <c r="B71" s="70">
        <f>[4]Sheet1!E2291</f>
        <v>171516101075</v>
      </c>
      <c r="C71" s="65">
        <v>25</v>
      </c>
      <c r="E71" s="65">
        <v>60</v>
      </c>
    </row>
    <row r="72" spans="1:23">
      <c r="A72" s="15">
        <v>62</v>
      </c>
      <c r="B72" s="70">
        <f>[4]Sheet1!E2292</f>
        <v>171516101076</v>
      </c>
      <c r="C72" s="65">
        <v>23</v>
      </c>
      <c r="E72" s="65">
        <v>37</v>
      </c>
    </row>
    <row r="73" spans="1:23">
      <c r="A73" s="15">
        <v>63</v>
      </c>
      <c r="B73" s="70">
        <f>[4]Sheet1!E2293</f>
        <v>171516101077</v>
      </c>
      <c r="C73" s="65">
        <v>22</v>
      </c>
      <c r="E73" s="65">
        <v>73</v>
      </c>
    </row>
    <row r="74" spans="1:23">
      <c r="A74" s="15">
        <v>64</v>
      </c>
      <c r="B74" s="70">
        <f>[4]Sheet1!E2294</f>
        <v>171516101078</v>
      </c>
      <c r="C74" s="82">
        <v>13.75</v>
      </c>
      <c r="E74" s="65">
        <v>36</v>
      </c>
    </row>
    <row r="75" spans="1:23">
      <c r="A75" s="15">
        <v>65</v>
      </c>
      <c r="B75" s="70">
        <f>[4]Sheet1!E2295</f>
        <v>171516101079</v>
      </c>
      <c r="C75" s="65">
        <v>13</v>
      </c>
      <c r="E75" s="65">
        <v>42</v>
      </c>
    </row>
    <row r="76" spans="1:23">
      <c r="A76" s="15">
        <v>66</v>
      </c>
      <c r="B76" s="70">
        <f>[4]Sheet1!E2296</f>
        <v>171516101080</v>
      </c>
      <c r="C76" s="65">
        <v>14</v>
      </c>
      <c r="E76" s="65">
        <v>39</v>
      </c>
    </row>
  </sheetData>
  <mergeCells count="7">
    <mergeCell ref="O3:W7"/>
    <mergeCell ref="A4:E4"/>
    <mergeCell ref="I21:J21"/>
    <mergeCell ref="A1:E1"/>
    <mergeCell ref="G1:M1"/>
    <mergeCell ref="A2:E2"/>
    <mergeCell ref="A3:E3"/>
  </mergeCells>
  <conditionalFormatting sqref="C75:C76">
    <cfRule type="cellIs" dxfId="41" priority="2" operator="equal">
      <formula>0</formula>
    </cfRule>
  </conditionalFormatting>
  <conditionalFormatting sqref="C11:C74">
    <cfRule type="cellIs" dxfId="40" priority="1" operator="equal">
      <formula>0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6"/>
  <sheetViews>
    <sheetView topLeftCell="E4" workbookViewId="0">
      <selection activeCell="H17" sqref="H17:U17"/>
    </sheetView>
  </sheetViews>
  <sheetFormatPr defaultRowHeight="14.5"/>
  <sheetData>
    <row r="1" spans="1:23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89" t="s">
        <v>1</v>
      </c>
      <c r="B2" s="89"/>
      <c r="C2" s="89"/>
      <c r="D2" s="89"/>
      <c r="E2" s="89"/>
      <c r="F2" s="3"/>
      <c r="G2" s="4" t="s">
        <v>2</v>
      </c>
      <c r="H2" s="5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2.5">
      <c r="A3" s="89" t="s">
        <v>224</v>
      </c>
      <c r="B3" s="89"/>
      <c r="C3" s="89"/>
      <c r="D3" s="89"/>
      <c r="E3" s="89"/>
      <c r="F3" s="3"/>
      <c r="G3" s="4" t="s">
        <v>4</v>
      </c>
      <c r="H3" s="5"/>
      <c r="I3" s="7" t="s">
        <v>5</v>
      </c>
      <c r="J3" s="2"/>
      <c r="K3" s="8" t="s">
        <v>6</v>
      </c>
      <c r="L3" s="8" t="s">
        <v>7</v>
      </c>
      <c r="M3" s="2"/>
      <c r="N3" s="8" t="s">
        <v>8</v>
      </c>
      <c r="O3" s="88" t="s">
        <v>9</v>
      </c>
      <c r="P3" s="88"/>
      <c r="Q3" s="88"/>
      <c r="R3" s="88"/>
      <c r="S3" s="88"/>
      <c r="T3" s="88"/>
      <c r="U3" s="88"/>
      <c r="V3" s="88"/>
      <c r="W3" s="88"/>
    </row>
    <row r="4" spans="1:23" ht="21">
      <c r="A4" s="89" t="s">
        <v>225</v>
      </c>
      <c r="B4" s="89"/>
      <c r="C4" s="89"/>
      <c r="D4" s="89"/>
      <c r="E4" s="89"/>
      <c r="F4" s="3"/>
      <c r="G4" s="4" t="s">
        <v>11</v>
      </c>
      <c r="H4" s="5"/>
      <c r="I4" s="6"/>
      <c r="J4" s="2"/>
      <c r="K4" s="9" t="s">
        <v>12</v>
      </c>
      <c r="L4" s="9">
        <v>3</v>
      </c>
      <c r="M4" s="2"/>
      <c r="N4" s="10">
        <v>3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21">
      <c r="A5" s="11" t="s">
        <v>13</v>
      </c>
      <c r="B5" s="11"/>
      <c r="C5" s="11"/>
      <c r="D5" s="11"/>
      <c r="E5" s="11"/>
      <c r="F5" s="3"/>
      <c r="G5" s="4" t="s">
        <v>14</v>
      </c>
      <c r="H5" s="41">
        <f>(65/66)*100</f>
        <v>98.484848484848484</v>
      </c>
      <c r="I5" s="6"/>
      <c r="J5" s="2"/>
      <c r="K5" s="13" t="s">
        <v>15</v>
      </c>
      <c r="L5" s="13">
        <v>2</v>
      </c>
      <c r="M5" s="2"/>
      <c r="N5" s="14">
        <v>2</v>
      </c>
      <c r="O5" s="88"/>
      <c r="P5" s="88"/>
      <c r="Q5" s="88"/>
      <c r="R5" s="88"/>
      <c r="S5" s="88"/>
      <c r="T5" s="88"/>
      <c r="U5" s="88"/>
      <c r="V5" s="88"/>
      <c r="W5" s="88"/>
    </row>
    <row r="6" spans="1:23" ht="21">
      <c r="A6" s="15"/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42">
        <f>(61/66)*100</f>
        <v>92.424242424242422</v>
      </c>
      <c r="I6" s="6"/>
      <c r="J6" s="2"/>
      <c r="K6" s="19" t="s">
        <v>20</v>
      </c>
      <c r="L6" s="19">
        <v>1</v>
      </c>
      <c r="M6" s="2"/>
      <c r="N6" s="20">
        <v>1</v>
      </c>
      <c r="O6" s="88"/>
      <c r="P6" s="88"/>
      <c r="Q6" s="88"/>
      <c r="R6" s="88"/>
      <c r="S6" s="88"/>
      <c r="T6" s="88"/>
      <c r="U6" s="88"/>
      <c r="V6" s="88"/>
      <c r="W6" s="88"/>
    </row>
    <row r="7" spans="1:23" ht="58">
      <c r="A7" s="15"/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95.454545454545453</v>
      </c>
      <c r="I7" s="26">
        <v>0.6</v>
      </c>
      <c r="J7" s="2"/>
      <c r="K7" s="27" t="s">
        <v>24</v>
      </c>
      <c r="L7" s="27">
        <v>0</v>
      </c>
      <c r="M7" s="2"/>
      <c r="N7" s="28"/>
      <c r="O7" s="88"/>
      <c r="P7" s="88"/>
      <c r="Q7" s="88"/>
      <c r="R7" s="88"/>
      <c r="S7" s="88"/>
      <c r="T7" s="88"/>
      <c r="U7" s="88"/>
      <c r="V7" s="88"/>
      <c r="W7" s="88"/>
    </row>
    <row r="8" spans="1:23">
      <c r="A8" s="15"/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207</v>
      </c>
      <c r="I8" s="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>
      <c r="A9" s="15"/>
      <c r="B9" s="21" t="s">
        <v>30</v>
      </c>
      <c r="C9" s="23" t="s">
        <v>140</v>
      </c>
      <c r="D9" s="23"/>
      <c r="E9" s="23" t="s">
        <v>140</v>
      </c>
      <c r="F9" s="29"/>
      <c r="G9" s="15"/>
      <c r="H9" s="30"/>
      <c r="I9" s="3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5">
      <c r="A10" s="15"/>
      <c r="B10" s="21" t="s">
        <v>32</v>
      </c>
      <c r="C10" s="23">
        <v>25</v>
      </c>
      <c r="D10" s="31">
        <f>(0.55*25)</f>
        <v>13.750000000000002</v>
      </c>
      <c r="E10" s="32">
        <v>75</v>
      </c>
      <c r="F10" s="33">
        <f>0.55*75</f>
        <v>41.25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  <c r="U10" s="36" t="s">
        <v>46</v>
      </c>
      <c r="V10" s="36" t="s">
        <v>47</v>
      </c>
      <c r="W10" s="2"/>
    </row>
    <row r="11" spans="1:23" ht="15.5">
      <c r="A11" s="15">
        <v>1</v>
      </c>
      <c r="B11" s="70">
        <f>[4]Sheet1!E2231</f>
        <v>171516100002</v>
      </c>
      <c r="C11" s="38">
        <v>23</v>
      </c>
      <c r="D11" s="38">
        <f>COUNTIF(C11:C82,"&gt;="&amp;D10)</f>
        <v>65</v>
      </c>
      <c r="E11" s="65">
        <v>75</v>
      </c>
      <c r="F11" s="39">
        <f>COUNTIF(E11:E82,"&gt;="&amp;F10)</f>
        <v>61</v>
      </c>
      <c r="G11" s="40" t="s">
        <v>48</v>
      </c>
      <c r="H11" s="4">
        <v>2</v>
      </c>
      <c r="I11" s="4">
        <v>2</v>
      </c>
      <c r="J11" s="6"/>
      <c r="K11" s="6"/>
      <c r="L11" s="4">
        <v>1</v>
      </c>
      <c r="M11" s="6"/>
      <c r="N11" s="6"/>
      <c r="O11" s="6"/>
      <c r="P11" s="6"/>
      <c r="Q11" s="4">
        <v>2</v>
      </c>
      <c r="R11" s="6"/>
      <c r="S11" s="6"/>
      <c r="T11" s="6">
        <v>1</v>
      </c>
      <c r="U11" s="6"/>
      <c r="V11" s="6"/>
      <c r="W11" s="2"/>
    </row>
    <row r="12" spans="1:23" ht="15.5">
      <c r="A12" s="15">
        <v>2</v>
      </c>
      <c r="B12" s="70">
        <f>[4]Sheet1!E2232</f>
        <v>171516100003</v>
      </c>
      <c r="C12" s="38">
        <v>24</v>
      </c>
      <c r="D12" s="41">
        <f>(65/66)*100</f>
        <v>98.484848484848484</v>
      </c>
      <c r="E12" s="65">
        <v>74</v>
      </c>
      <c r="F12" s="42">
        <f>(61/66)*100</f>
        <v>92.424242424242422</v>
      </c>
      <c r="G12" s="40" t="s">
        <v>49</v>
      </c>
      <c r="H12" s="43">
        <v>2</v>
      </c>
      <c r="I12" s="43">
        <v>1</v>
      </c>
      <c r="J12" s="6"/>
      <c r="K12" s="6"/>
      <c r="L12" s="43">
        <v>2</v>
      </c>
      <c r="M12" s="6"/>
      <c r="N12" s="6"/>
      <c r="O12" s="6"/>
      <c r="P12" s="6"/>
      <c r="Q12" s="43">
        <v>1</v>
      </c>
      <c r="R12" s="6"/>
      <c r="S12" s="6"/>
      <c r="T12" s="6">
        <v>1</v>
      </c>
      <c r="U12" s="6"/>
      <c r="V12" s="6"/>
      <c r="W12" s="2"/>
    </row>
    <row r="13" spans="1:23" ht="15.5">
      <c r="A13" s="15">
        <v>3</v>
      </c>
      <c r="B13" s="70">
        <f>[4]Sheet1!E2233</f>
        <v>171516100005</v>
      </c>
      <c r="C13" s="38">
        <v>22</v>
      </c>
      <c r="D13" s="38"/>
      <c r="E13" s="65">
        <v>72</v>
      </c>
      <c r="F13" s="44"/>
      <c r="G13" s="40" t="s">
        <v>50</v>
      </c>
      <c r="H13" s="43">
        <v>2</v>
      </c>
      <c r="I13" s="43">
        <v>2</v>
      </c>
      <c r="J13" s="6"/>
      <c r="K13" s="6"/>
      <c r="L13" s="43">
        <v>1</v>
      </c>
      <c r="M13" s="6"/>
      <c r="N13" s="6"/>
      <c r="O13" s="6"/>
      <c r="P13" s="6"/>
      <c r="Q13" s="43">
        <v>1</v>
      </c>
      <c r="R13" s="6"/>
      <c r="S13" s="6"/>
      <c r="T13" s="6">
        <v>2</v>
      </c>
      <c r="U13" s="6"/>
      <c r="V13" s="6"/>
      <c r="W13" s="2"/>
    </row>
    <row r="14" spans="1:23" ht="15.5">
      <c r="A14" s="15">
        <v>4</v>
      </c>
      <c r="B14" s="70">
        <f>[4]Sheet1!E2234</f>
        <v>171516100006</v>
      </c>
      <c r="C14" s="38">
        <v>21</v>
      </c>
      <c r="D14" s="38"/>
      <c r="E14" s="65">
        <v>75</v>
      </c>
      <c r="F14" s="44"/>
      <c r="G14" s="40" t="s">
        <v>51</v>
      </c>
      <c r="H14" s="43">
        <v>2</v>
      </c>
      <c r="I14" s="43">
        <v>2</v>
      </c>
      <c r="J14" s="6"/>
      <c r="K14" s="6"/>
      <c r="L14" s="43">
        <v>1</v>
      </c>
      <c r="M14" s="6"/>
      <c r="N14" s="6"/>
      <c r="O14" s="6"/>
      <c r="P14" s="6"/>
      <c r="Q14" s="43">
        <v>1</v>
      </c>
      <c r="R14" s="6"/>
      <c r="S14" s="6"/>
      <c r="T14" s="6">
        <v>1</v>
      </c>
      <c r="U14" s="6"/>
      <c r="V14" s="6"/>
      <c r="W14" s="2"/>
    </row>
    <row r="15" spans="1:23" ht="15.5">
      <c r="A15" s="15">
        <v>5</v>
      </c>
      <c r="B15" s="70">
        <f>[4]Sheet1!E2235</f>
        <v>171516100007</v>
      </c>
      <c r="C15" s="38">
        <v>22</v>
      </c>
      <c r="D15" s="38"/>
      <c r="E15" s="65">
        <v>71</v>
      </c>
      <c r="F15" s="44"/>
      <c r="G15" s="40" t="s">
        <v>52</v>
      </c>
      <c r="H15" s="43">
        <v>2</v>
      </c>
      <c r="I15" s="43">
        <v>2</v>
      </c>
      <c r="J15" s="6"/>
      <c r="K15" s="6"/>
      <c r="L15" s="43">
        <v>1</v>
      </c>
      <c r="M15" s="6"/>
      <c r="N15" s="6"/>
      <c r="O15" s="6"/>
      <c r="P15" s="6"/>
      <c r="Q15" s="43">
        <v>2</v>
      </c>
      <c r="R15" s="6"/>
      <c r="S15" s="6"/>
      <c r="T15" s="6">
        <v>2</v>
      </c>
      <c r="U15" s="6"/>
      <c r="V15" s="6"/>
      <c r="W15" s="2"/>
    </row>
    <row r="16" spans="1:23" ht="15.5">
      <c r="A16" s="15">
        <v>6</v>
      </c>
      <c r="B16" s="70">
        <f>[4]Sheet1!E2236</f>
        <v>171516100008</v>
      </c>
      <c r="C16" s="38">
        <v>23</v>
      </c>
      <c r="D16" s="38"/>
      <c r="E16" s="65">
        <v>65</v>
      </c>
      <c r="F16" s="44"/>
      <c r="G16" s="45" t="s">
        <v>53</v>
      </c>
      <c r="H16" s="79">
        <f>AVERAGE(H11:H15)</f>
        <v>2</v>
      </c>
      <c r="I16" s="79">
        <f t="shared" ref="I16:T16" si="0">AVERAGE(I11:I15)</f>
        <v>1.8</v>
      </c>
      <c r="J16" s="79"/>
      <c r="K16" s="79"/>
      <c r="L16" s="79">
        <f t="shared" si="0"/>
        <v>1.2</v>
      </c>
      <c r="M16" s="79"/>
      <c r="N16" s="79"/>
      <c r="O16" s="79"/>
      <c r="P16" s="79"/>
      <c r="Q16" s="79">
        <f t="shared" si="0"/>
        <v>1.4</v>
      </c>
      <c r="R16" s="79"/>
      <c r="S16" s="79"/>
      <c r="T16" s="79">
        <f t="shared" si="0"/>
        <v>1.4</v>
      </c>
      <c r="U16" s="79"/>
      <c r="V16" s="79"/>
      <c r="W16" s="2"/>
    </row>
    <row r="17" spans="1:23" ht="15.5">
      <c r="A17" s="15">
        <v>7</v>
      </c>
      <c r="B17" s="70">
        <f>[4]Sheet1!E2237</f>
        <v>171516100009</v>
      </c>
      <c r="C17" s="38">
        <v>21</v>
      </c>
      <c r="D17" s="38"/>
      <c r="E17" s="65">
        <v>74</v>
      </c>
      <c r="F17" s="38"/>
      <c r="G17" s="47" t="s">
        <v>54</v>
      </c>
      <c r="H17" s="48">
        <f>(95.45*H16)/100</f>
        <v>1.909</v>
      </c>
      <c r="I17" s="48">
        <f t="shared" ref="I17:T17" si="1">(95.45*I16)/100</f>
        <v>1.7181</v>
      </c>
      <c r="J17" s="48"/>
      <c r="K17" s="48"/>
      <c r="L17" s="48">
        <f t="shared" si="1"/>
        <v>1.1454</v>
      </c>
      <c r="M17" s="48"/>
      <c r="N17" s="48"/>
      <c r="O17" s="48"/>
      <c r="P17" s="48"/>
      <c r="Q17" s="48">
        <f t="shared" si="1"/>
        <v>1.3363</v>
      </c>
      <c r="R17" s="48"/>
      <c r="S17" s="48"/>
      <c r="T17" s="48">
        <f t="shared" si="1"/>
        <v>1.3363</v>
      </c>
      <c r="U17" s="48"/>
      <c r="V17" s="48"/>
      <c r="W17" s="2"/>
    </row>
    <row r="18" spans="1:23">
      <c r="A18" s="15">
        <v>8</v>
      </c>
      <c r="B18" s="70">
        <f>[4]Sheet1!E2238</f>
        <v>171516100010</v>
      </c>
      <c r="C18" s="38">
        <v>22</v>
      </c>
      <c r="D18" s="38"/>
      <c r="E18" s="65">
        <v>33</v>
      </c>
      <c r="F18" s="49"/>
      <c r="G18" s="15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>
      <c r="A19" s="15">
        <v>9</v>
      </c>
      <c r="B19" s="70">
        <f>[4]Sheet1!E2239</f>
        <v>171516100011</v>
      </c>
      <c r="C19" s="38">
        <v>21</v>
      </c>
      <c r="D19" s="38"/>
      <c r="E19" s="65">
        <v>58</v>
      </c>
      <c r="F19" s="49"/>
      <c r="G19" s="15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>
      <c r="A20" s="15">
        <v>10</v>
      </c>
      <c r="B20" s="70">
        <f>[4]Sheet1!E2240</f>
        <v>171516100012</v>
      </c>
      <c r="C20" s="38">
        <v>23</v>
      </c>
      <c r="D20" s="38"/>
      <c r="E20" s="65">
        <v>71</v>
      </c>
      <c r="F20" s="49"/>
      <c r="G20" s="15"/>
      <c r="H20" s="2"/>
      <c r="I20" s="2"/>
      <c r="J20" s="30"/>
      <c r="K20" s="3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>
      <c r="A21" s="15">
        <v>11</v>
      </c>
      <c r="B21" s="70">
        <f>[4]Sheet1!E2241</f>
        <v>171516100013</v>
      </c>
      <c r="C21" s="38">
        <v>22</v>
      </c>
      <c r="D21" s="38"/>
      <c r="E21" s="65">
        <v>65</v>
      </c>
      <c r="F21" s="49"/>
      <c r="G21" s="15"/>
      <c r="H21" s="51"/>
      <c r="I21" s="90"/>
      <c r="J21" s="90"/>
      <c r="K21" s="2"/>
      <c r="L21" s="2"/>
      <c r="M21" s="30"/>
      <c r="N21" s="30"/>
      <c r="O21" s="30"/>
      <c r="P21" s="30"/>
      <c r="Q21" s="30"/>
      <c r="R21" s="2"/>
      <c r="S21" s="2"/>
      <c r="T21" s="2"/>
      <c r="U21" s="2"/>
      <c r="V21" s="2"/>
      <c r="W21" s="2"/>
    </row>
    <row r="22" spans="1:23">
      <c r="A22" s="15">
        <v>12</v>
      </c>
      <c r="B22" s="70">
        <f>[4]Sheet1!E2242</f>
        <v>171516100014</v>
      </c>
      <c r="C22" s="38">
        <v>15</v>
      </c>
      <c r="D22" s="38"/>
      <c r="E22" s="65">
        <v>64</v>
      </c>
      <c r="F22" s="49"/>
      <c r="G22" s="15"/>
      <c r="H22" s="52"/>
      <c r="I22" s="53"/>
      <c r="J22" s="53"/>
      <c r="K22" s="2"/>
      <c r="L22" s="2"/>
      <c r="M22" s="30"/>
      <c r="N22" s="30"/>
      <c r="O22" s="30"/>
      <c r="P22" s="30"/>
      <c r="Q22" s="30"/>
      <c r="R22" s="2"/>
      <c r="S22" s="2"/>
      <c r="T22" s="2"/>
      <c r="U22" s="2"/>
      <c r="V22" s="2"/>
      <c r="W22" s="2"/>
    </row>
    <row r="23" spans="1:23">
      <c r="A23" s="15">
        <v>13</v>
      </c>
      <c r="B23" s="70">
        <f>[4]Sheet1!E2243</f>
        <v>171516100017</v>
      </c>
      <c r="C23" s="38">
        <v>24</v>
      </c>
      <c r="D23" s="38"/>
      <c r="E23" s="65">
        <v>64</v>
      </c>
      <c r="F23" s="49"/>
      <c r="G23" s="15"/>
      <c r="H23" s="15"/>
      <c r="I23" s="2"/>
      <c r="J23" s="2"/>
      <c r="K23" s="2"/>
      <c r="L23" s="2"/>
      <c r="M23" s="2"/>
      <c r="N23" s="30"/>
      <c r="O23" s="30"/>
      <c r="P23" s="30"/>
      <c r="Q23" s="30"/>
      <c r="R23" s="30"/>
      <c r="S23" s="2"/>
      <c r="T23" s="2"/>
      <c r="U23" s="2"/>
      <c r="V23" s="2"/>
      <c r="W23" s="2"/>
    </row>
    <row r="24" spans="1:23">
      <c r="A24" s="15">
        <v>14</v>
      </c>
      <c r="B24" s="70">
        <f>[4]Sheet1!E2244</f>
        <v>171516100018</v>
      </c>
      <c r="C24" s="38">
        <v>22</v>
      </c>
      <c r="D24" s="38"/>
      <c r="E24" s="65">
        <v>65</v>
      </c>
      <c r="F24" s="49"/>
      <c r="G24" s="15"/>
      <c r="H24" s="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2"/>
    </row>
    <row r="25" spans="1:23" ht="15.5">
      <c r="A25" s="15">
        <v>15</v>
      </c>
      <c r="B25" s="70">
        <f>[4]Sheet1!E2245</f>
        <v>171516100019</v>
      </c>
      <c r="C25" s="38">
        <v>22</v>
      </c>
      <c r="D25" s="54"/>
      <c r="E25" s="65">
        <v>75</v>
      </c>
      <c r="F25" s="55"/>
      <c r="G25" s="56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2"/>
    </row>
    <row r="26" spans="1:23" ht="15.5">
      <c r="A26" s="15">
        <v>16</v>
      </c>
      <c r="B26" s="70">
        <f>[4]Sheet1!E2246</f>
        <v>171516100021</v>
      </c>
      <c r="C26" s="38">
        <v>25</v>
      </c>
      <c r="D26" s="38"/>
      <c r="E26" s="65">
        <v>69</v>
      </c>
      <c r="F26" s="49"/>
      <c r="G26" s="56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2"/>
    </row>
    <row r="27" spans="1:23" ht="15.5">
      <c r="A27" s="15">
        <v>17</v>
      </c>
      <c r="B27" s="70">
        <f>[4]Sheet1!E2247</f>
        <v>171516100022</v>
      </c>
      <c r="C27" s="38">
        <v>23</v>
      </c>
      <c r="D27" s="38"/>
      <c r="E27" s="65">
        <v>71</v>
      </c>
      <c r="F27" s="49"/>
      <c r="G27" s="56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2"/>
    </row>
    <row r="28" spans="1:23" ht="15.5">
      <c r="A28" s="15">
        <v>18</v>
      </c>
      <c r="B28" s="70">
        <f>[4]Sheet1!E2248</f>
        <v>171516100023</v>
      </c>
      <c r="C28" s="38">
        <v>23</v>
      </c>
      <c r="D28" s="38"/>
      <c r="E28" s="65">
        <v>63</v>
      </c>
      <c r="F28" s="49"/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2"/>
    </row>
    <row r="29" spans="1:23" ht="15.5">
      <c r="A29" s="15">
        <v>19</v>
      </c>
      <c r="B29" s="70">
        <f>[4]Sheet1!E2249</f>
        <v>171516100024</v>
      </c>
      <c r="C29" s="38">
        <v>25</v>
      </c>
      <c r="D29" s="38"/>
      <c r="E29" s="65">
        <v>72</v>
      </c>
      <c r="F29" s="49"/>
      <c r="G29" s="56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2"/>
    </row>
    <row r="30" spans="1:23" ht="15.5">
      <c r="A30" s="15">
        <v>20</v>
      </c>
      <c r="B30" s="70">
        <f>[4]Sheet1!E2250</f>
        <v>171516100026</v>
      </c>
      <c r="C30" s="38">
        <v>23</v>
      </c>
      <c r="D30" s="38"/>
      <c r="E30" s="65">
        <v>71</v>
      </c>
      <c r="F30" s="49"/>
      <c r="G30" s="56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2"/>
    </row>
    <row r="31" spans="1:23" ht="15.5">
      <c r="A31" s="15">
        <v>21</v>
      </c>
      <c r="B31" s="70">
        <f>[4]Sheet1!E2251</f>
        <v>171516100030</v>
      </c>
      <c r="C31" s="38">
        <v>19</v>
      </c>
      <c r="D31" s="38"/>
      <c r="E31" s="65">
        <v>50</v>
      </c>
      <c r="F31" s="49"/>
      <c r="G31" s="56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2"/>
    </row>
    <row r="32" spans="1:23" ht="15.5">
      <c r="A32" s="15">
        <v>22</v>
      </c>
      <c r="B32" s="70">
        <f>[4]Sheet1!E2252</f>
        <v>171516100031</v>
      </c>
      <c r="C32" s="38">
        <v>22</v>
      </c>
      <c r="D32" s="38"/>
      <c r="E32" s="65">
        <v>72</v>
      </c>
      <c r="F32" s="49"/>
      <c r="G32" s="56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2"/>
    </row>
    <row r="33" spans="1:23" ht="15.5">
      <c r="A33" s="15">
        <v>23</v>
      </c>
      <c r="B33" s="70">
        <f>[4]Sheet1!E2253</f>
        <v>171516100032</v>
      </c>
      <c r="C33" s="38">
        <v>23</v>
      </c>
      <c r="D33" s="38"/>
      <c r="E33" s="65">
        <v>69</v>
      </c>
      <c r="F33" s="49"/>
      <c r="G33" s="5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2"/>
    </row>
    <row r="34" spans="1:23" ht="15.5">
      <c r="A34" s="15">
        <v>24</v>
      </c>
      <c r="B34" s="70">
        <f>[4]Sheet1!E2254</f>
        <v>171516100033</v>
      </c>
      <c r="C34" s="38">
        <v>24</v>
      </c>
      <c r="D34" s="38"/>
      <c r="E34" s="65">
        <v>71</v>
      </c>
      <c r="F34" s="49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>
      <c r="A35" s="15">
        <v>25</v>
      </c>
      <c r="B35" s="70">
        <f>[4]Sheet1!E2255</f>
        <v>171516100034</v>
      </c>
      <c r="C35" s="38">
        <v>21</v>
      </c>
      <c r="D35" s="38"/>
      <c r="E35" s="65">
        <v>67</v>
      </c>
      <c r="F35" s="49"/>
      <c r="G35" s="50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2"/>
    </row>
    <row r="36" spans="1:23">
      <c r="A36" s="15">
        <v>26</v>
      </c>
      <c r="B36" s="70">
        <f>[4]Sheet1!E2256</f>
        <v>171516100035</v>
      </c>
      <c r="C36" s="38">
        <v>22</v>
      </c>
      <c r="D36" s="38"/>
      <c r="E36" s="65">
        <v>65</v>
      </c>
      <c r="F36" s="49"/>
      <c r="G36" s="15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>
      <c r="A37" s="15">
        <v>27</v>
      </c>
      <c r="B37" s="70">
        <f>[4]Sheet1!E2257</f>
        <v>171516100037</v>
      </c>
      <c r="C37" s="38">
        <v>22</v>
      </c>
      <c r="D37" s="38"/>
      <c r="E37" s="65">
        <v>75</v>
      </c>
      <c r="F37" s="49"/>
      <c r="G37" s="15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5">
      <c r="A38" s="15">
        <v>28</v>
      </c>
      <c r="B38" s="70">
        <f>[4]Sheet1!E2258</f>
        <v>171516100038</v>
      </c>
      <c r="C38" s="38">
        <v>21</v>
      </c>
      <c r="D38" s="38"/>
      <c r="E38" s="65">
        <v>72</v>
      </c>
      <c r="F38" s="49"/>
      <c r="G38" s="5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2"/>
    </row>
    <row r="39" spans="1:23" ht="15.5">
      <c r="A39" s="15">
        <v>29</v>
      </c>
      <c r="B39" s="70">
        <f>[4]Sheet1!E2259</f>
        <v>171516100039</v>
      </c>
      <c r="C39" s="38">
        <v>21</v>
      </c>
      <c r="D39" s="38"/>
      <c r="E39" s="65">
        <v>70</v>
      </c>
      <c r="F39" s="49"/>
      <c r="G39" s="56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2"/>
    </row>
    <row r="40" spans="1:23" ht="15.5">
      <c r="A40" s="15">
        <v>30</v>
      </c>
      <c r="B40" s="70">
        <f>[4]Sheet1!E2260</f>
        <v>171516100040</v>
      </c>
      <c r="C40" s="38">
        <v>24</v>
      </c>
      <c r="D40" s="38"/>
      <c r="E40" s="65">
        <v>75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2"/>
    </row>
    <row r="41" spans="1:23" ht="15.5">
      <c r="A41" s="15">
        <v>31</v>
      </c>
      <c r="B41" s="70">
        <f>[4]Sheet1!E2261</f>
        <v>171516100041</v>
      </c>
      <c r="C41" s="38">
        <v>21</v>
      </c>
      <c r="D41" s="38"/>
      <c r="E41" s="65">
        <v>61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2"/>
    </row>
    <row r="42" spans="1:23" ht="15.5">
      <c r="A42" s="15">
        <v>32</v>
      </c>
      <c r="B42" s="70">
        <f>[4]Sheet1!E2262</f>
        <v>171516100042</v>
      </c>
      <c r="C42" s="38">
        <v>15</v>
      </c>
      <c r="D42" s="38"/>
      <c r="E42" s="65">
        <v>70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2"/>
    </row>
    <row r="43" spans="1:23" ht="15.5">
      <c r="A43" s="15">
        <v>33</v>
      </c>
      <c r="B43" s="70">
        <f>[4]Sheet1!E2263</f>
        <v>171516100043</v>
      </c>
      <c r="C43" s="38">
        <v>21</v>
      </c>
      <c r="D43" s="38"/>
      <c r="E43" s="65">
        <v>71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2"/>
    </row>
    <row r="44" spans="1:23" ht="15.5">
      <c r="A44" s="15">
        <v>34</v>
      </c>
      <c r="B44" s="70">
        <f>[4]Sheet1!E2264</f>
        <v>171516100044</v>
      </c>
      <c r="C44" s="38">
        <v>21</v>
      </c>
      <c r="D44" s="38"/>
      <c r="E44" s="65">
        <v>61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2"/>
    </row>
    <row r="45" spans="1:23" ht="15.5">
      <c r="A45" s="15">
        <v>35</v>
      </c>
      <c r="B45" s="70">
        <f>[4]Sheet1!E2265</f>
        <v>171516100045</v>
      </c>
      <c r="C45" s="38">
        <v>22</v>
      </c>
      <c r="D45" s="38"/>
      <c r="E45" s="65">
        <v>74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2"/>
    </row>
    <row r="46" spans="1:23" ht="15.5">
      <c r="A46" s="15">
        <v>36</v>
      </c>
      <c r="B46" s="70">
        <f>[4]Sheet1!E2266</f>
        <v>171516100048</v>
      </c>
      <c r="C46" s="38">
        <v>22</v>
      </c>
      <c r="D46" s="38"/>
      <c r="E46" s="65">
        <v>71</v>
      </c>
      <c r="F46" s="49"/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2"/>
    </row>
    <row r="47" spans="1:23" ht="15.5">
      <c r="A47" s="15">
        <v>37</v>
      </c>
      <c r="B47" s="70">
        <f>[4]Sheet1!E2267</f>
        <v>171516100049</v>
      </c>
      <c r="C47" s="38">
        <v>24</v>
      </c>
      <c r="D47" s="38"/>
      <c r="E47" s="65">
        <v>67</v>
      </c>
      <c r="F47" s="49"/>
      <c r="G47" s="5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2"/>
    </row>
    <row r="48" spans="1:23" ht="15.5">
      <c r="A48" s="15">
        <v>38</v>
      </c>
      <c r="B48" s="70">
        <f>[4]Sheet1!E2268</f>
        <v>171516100050</v>
      </c>
      <c r="C48" s="38">
        <v>23</v>
      </c>
      <c r="D48" s="38"/>
      <c r="E48" s="65">
        <v>56</v>
      </c>
      <c r="F48" s="49"/>
      <c r="G48" s="5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2"/>
    </row>
    <row r="49" spans="1:23">
      <c r="A49" s="15">
        <v>39</v>
      </c>
      <c r="B49" s="70">
        <f>[4]Sheet1!E2269</f>
        <v>171516100051</v>
      </c>
      <c r="C49" s="38">
        <v>19</v>
      </c>
      <c r="D49" s="38"/>
      <c r="E49" s="65">
        <v>61</v>
      </c>
      <c r="F49" s="49"/>
      <c r="G49" s="50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2"/>
    </row>
    <row r="50" spans="1:23">
      <c r="A50" s="15">
        <v>40</v>
      </c>
      <c r="B50" s="70">
        <f>[4]Sheet1!E2270</f>
        <v>171516100052</v>
      </c>
      <c r="C50" s="38">
        <v>15</v>
      </c>
      <c r="D50" s="38"/>
      <c r="E50" s="65">
        <v>69</v>
      </c>
      <c r="F50" s="49"/>
      <c r="G50" s="15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>
      <c r="A51" s="15">
        <v>41</v>
      </c>
      <c r="B51" s="70">
        <f>[4]Sheet1!E2271</f>
        <v>171516100053</v>
      </c>
      <c r="C51" s="38">
        <v>22</v>
      </c>
      <c r="D51" s="38"/>
      <c r="E51" s="65">
        <v>64</v>
      </c>
      <c r="F51" s="49"/>
      <c r="G51" s="15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5">
      <c r="A52" s="15">
        <v>42</v>
      </c>
      <c r="B52" s="70">
        <f>[4]Sheet1!E2272</f>
        <v>171516100054</v>
      </c>
      <c r="C52" s="38">
        <v>22</v>
      </c>
      <c r="D52" s="54"/>
      <c r="E52" s="65">
        <v>72</v>
      </c>
      <c r="F52" s="55"/>
      <c r="G52" s="5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2"/>
    </row>
    <row r="53" spans="1:23" ht="15.5">
      <c r="A53" s="15">
        <v>43</v>
      </c>
      <c r="B53" s="70">
        <f>[4]Sheet1!E2273</f>
        <v>171516100055</v>
      </c>
      <c r="C53" s="38">
        <v>24</v>
      </c>
      <c r="D53" s="54"/>
      <c r="E53" s="65">
        <v>70</v>
      </c>
      <c r="F53" s="55"/>
      <c r="G53" s="5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2"/>
    </row>
    <row r="54" spans="1:23" ht="15.5">
      <c r="A54" s="15">
        <v>44</v>
      </c>
      <c r="B54" s="70">
        <f>[4]Sheet1!E2274</f>
        <v>171516100056</v>
      </c>
      <c r="C54" s="38">
        <v>20</v>
      </c>
      <c r="D54" s="38"/>
      <c r="E54" s="65">
        <v>73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2"/>
    </row>
    <row r="55" spans="1:23" ht="15.5">
      <c r="A55" s="15">
        <v>45</v>
      </c>
      <c r="B55" s="70">
        <f>[4]Sheet1!E2275</f>
        <v>171516100057</v>
      </c>
      <c r="C55" s="38">
        <v>22</v>
      </c>
      <c r="D55" s="38"/>
      <c r="E55" s="65">
        <v>67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2"/>
    </row>
    <row r="56" spans="1:23" ht="15.5">
      <c r="A56" s="15">
        <v>46</v>
      </c>
      <c r="B56" s="70">
        <f>[4]Sheet1!E2276</f>
        <v>171516100058</v>
      </c>
      <c r="C56" s="38">
        <v>21</v>
      </c>
      <c r="D56" s="38"/>
      <c r="E56" s="65">
        <v>69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2"/>
    </row>
    <row r="57" spans="1:23" ht="15.5">
      <c r="A57" s="15">
        <v>47</v>
      </c>
      <c r="B57" s="70">
        <f>[4]Sheet1!E2277</f>
        <v>171516100059</v>
      </c>
      <c r="C57" s="38">
        <v>21</v>
      </c>
      <c r="D57" s="38"/>
      <c r="E57" s="65">
        <v>72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2"/>
    </row>
    <row r="58" spans="1:23" ht="15.5">
      <c r="A58" s="15">
        <v>48</v>
      </c>
      <c r="B58" s="70">
        <f>[4]Sheet1!E2278</f>
        <v>171516100060</v>
      </c>
      <c r="C58" s="38">
        <v>25</v>
      </c>
      <c r="D58" s="38"/>
      <c r="E58" s="65">
        <v>71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2"/>
    </row>
    <row r="59" spans="1:23" ht="15.5">
      <c r="A59" s="15">
        <v>49</v>
      </c>
      <c r="B59" s="70">
        <f>[4]Sheet1!E2279</f>
        <v>171516100061</v>
      </c>
      <c r="C59" s="38">
        <v>21</v>
      </c>
      <c r="D59" s="38"/>
      <c r="E59" s="65">
        <v>71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2"/>
    </row>
    <row r="60" spans="1:23" ht="15.5">
      <c r="A60" s="15">
        <v>50</v>
      </c>
      <c r="B60" s="70">
        <f>[4]Sheet1!E2280</f>
        <v>171516100062</v>
      </c>
      <c r="C60" s="38">
        <v>22</v>
      </c>
      <c r="D60" s="38"/>
      <c r="E60" s="65">
        <v>67</v>
      </c>
      <c r="F60" s="49"/>
      <c r="G60" s="5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2"/>
    </row>
    <row r="61" spans="1:23" ht="15.5">
      <c r="A61" s="15">
        <v>51</v>
      </c>
      <c r="B61" s="70">
        <f>[4]Sheet1!E2281</f>
        <v>171516100064</v>
      </c>
      <c r="C61" s="38">
        <v>25</v>
      </c>
      <c r="D61" s="38"/>
      <c r="E61" s="65">
        <v>69</v>
      </c>
      <c r="F61" s="49"/>
      <c r="G61" s="56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2"/>
    </row>
    <row r="62" spans="1:23" ht="15.5">
      <c r="A62" s="15">
        <v>52</v>
      </c>
      <c r="B62" s="70">
        <f>[4]Sheet1!E2282</f>
        <v>171516100066</v>
      </c>
      <c r="C62" s="38">
        <v>22</v>
      </c>
      <c r="D62" s="38"/>
      <c r="E62" s="65">
        <v>71</v>
      </c>
      <c r="F62" s="49"/>
      <c r="G62" s="5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2"/>
    </row>
    <row r="63" spans="1:23">
      <c r="A63" s="15">
        <v>53</v>
      </c>
      <c r="B63" s="70">
        <f>[4]Sheet1!E2283</f>
        <v>171516100067</v>
      </c>
      <c r="C63" s="38">
        <v>24</v>
      </c>
      <c r="D63" s="38"/>
      <c r="E63" s="65">
        <v>62</v>
      </c>
      <c r="F63" s="49"/>
      <c r="G63" s="15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>
      <c r="A64" s="15">
        <v>54</v>
      </c>
      <c r="B64" s="70">
        <f>[4]Sheet1!E2284</f>
        <v>171516100068</v>
      </c>
      <c r="C64" s="38">
        <v>25</v>
      </c>
      <c r="D64" s="38"/>
      <c r="E64" s="65">
        <v>69</v>
      </c>
      <c r="F64" s="49"/>
      <c r="G64" s="1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>
      <c r="A65" s="15">
        <v>55</v>
      </c>
      <c r="B65" s="70">
        <f>[4]Sheet1!E2285</f>
        <v>171516100069</v>
      </c>
      <c r="C65" s="38">
        <v>22</v>
      </c>
      <c r="D65" s="38"/>
      <c r="E65" s="65">
        <v>73</v>
      </c>
      <c r="F65" s="49"/>
      <c r="G65" s="1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>
      <c r="A66" s="15">
        <v>56</v>
      </c>
      <c r="B66" s="70">
        <f>[4]Sheet1!E2286</f>
        <v>171516100070</v>
      </c>
      <c r="C66" s="38">
        <v>22</v>
      </c>
      <c r="D66" s="38"/>
      <c r="E66" s="65">
        <v>60</v>
      </c>
      <c r="F66" s="49"/>
      <c r="G66" s="1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>
      <c r="A67" s="15">
        <v>57</v>
      </c>
      <c r="B67" s="70">
        <f>[4]Sheet1!E2287</f>
        <v>171516100071</v>
      </c>
      <c r="C67" s="38">
        <v>22</v>
      </c>
      <c r="D67" s="38"/>
      <c r="E67" s="65">
        <v>71</v>
      </c>
      <c r="F67" s="49"/>
      <c r="G67" s="1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>
      <c r="A68" s="15">
        <v>58</v>
      </c>
      <c r="B68" s="70">
        <f>[4]Sheet1!E2288</f>
        <v>171516100072</v>
      </c>
      <c r="C68" s="38">
        <v>23</v>
      </c>
      <c r="D68" s="38"/>
      <c r="E68" s="65">
        <v>68</v>
      </c>
      <c r="F68" s="49"/>
      <c r="G68" s="15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>
      <c r="A69" s="15">
        <v>59</v>
      </c>
      <c r="B69" s="70">
        <f>[4]Sheet1!E2289</f>
        <v>171516100073</v>
      </c>
      <c r="C69" s="38">
        <v>22</v>
      </c>
      <c r="D69" s="38"/>
      <c r="E69" s="65">
        <v>74</v>
      </c>
      <c r="F69" s="49"/>
      <c r="G69" s="15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>
      <c r="A70" s="15">
        <v>60</v>
      </c>
      <c r="B70" s="70">
        <f>[4]Sheet1!E2290</f>
        <v>171516100074</v>
      </c>
      <c r="C70" s="38">
        <v>22</v>
      </c>
      <c r="D70" s="38"/>
      <c r="E70" s="65">
        <v>28</v>
      </c>
      <c r="F70" s="49"/>
      <c r="G70" s="15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>
      <c r="A71" s="15">
        <v>61</v>
      </c>
      <c r="B71" s="70">
        <f>[4]Sheet1!E2291</f>
        <v>171516101075</v>
      </c>
      <c r="C71" s="38">
        <v>24</v>
      </c>
      <c r="E71" s="65">
        <v>68</v>
      </c>
    </row>
    <row r="72" spans="1:23">
      <c r="A72" s="15">
        <v>62</v>
      </c>
      <c r="B72" s="70">
        <f>[4]Sheet1!E2292</f>
        <v>171516101076</v>
      </c>
      <c r="C72" s="38">
        <v>22</v>
      </c>
      <c r="E72" s="65">
        <v>36</v>
      </c>
    </row>
    <row r="73" spans="1:23">
      <c r="A73" s="15">
        <v>63</v>
      </c>
      <c r="B73" s="70">
        <f>[4]Sheet1!E2293</f>
        <v>171516101077</v>
      </c>
      <c r="C73" s="38">
        <v>21</v>
      </c>
      <c r="E73" s="65">
        <v>73</v>
      </c>
    </row>
    <row r="74" spans="1:23">
      <c r="A74" s="15">
        <v>64</v>
      </c>
      <c r="B74" s="70">
        <f>[4]Sheet1!E2294</f>
        <v>171516101078</v>
      </c>
      <c r="C74" s="82">
        <v>13.75</v>
      </c>
      <c r="E74" s="65">
        <v>36</v>
      </c>
    </row>
    <row r="75" spans="1:23">
      <c r="A75" s="15">
        <v>65</v>
      </c>
      <c r="B75" s="70">
        <f>[4]Sheet1!E2295</f>
        <v>171516101079</v>
      </c>
      <c r="C75" s="65">
        <v>13</v>
      </c>
      <c r="E75" s="65">
        <v>42</v>
      </c>
    </row>
    <row r="76" spans="1:23">
      <c r="A76" s="15">
        <v>66</v>
      </c>
      <c r="B76" s="70">
        <f>[4]Sheet1!E2296</f>
        <v>171516101080</v>
      </c>
      <c r="C76" s="65">
        <v>14</v>
      </c>
      <c r="E76" s="65">
        <v>39</v>
      </c>
    </row>
  </sheetData>
  <mergeCells count="7">
    <mergeCell ref="O3:W7"/>
    <mergeCell ref="A4:E4"/>
    <mergeCell ref="I21:J21"/>
    <mergeCell ref="A1:E1"/>
    <mergeCell ref="G1:M1"/>
    <mergeCell ref="A2:E2"/>
    <mergeCell ref="A3:E3"/>
  </mergeCells>
  <conditionalFormatting sqref="C75:C76">
    <cfRule type="cellIs" dxfId="39" priority="2" operator="equal">
      <formula>0</formula>
    </cfRule>
  </conditionalFormatting>
  <conditionalFormatting sqref="C11:C74">
    <cfRule type="cellIs" dxfId="38" priority="1" operator="equal">
      <formula>0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6"/>
  <sheetViews>
    <sheetView topLeftCell="E4" workbookViewId="0">
      <selection activeCell="H17" sqref="H17:V17"/>
    </sheetView>
  </sheetViews>
  <sheetFormatPr defaultRowHeight="14.5"/>
  <sheetData>
    <row r="1" spans="1:23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89" t="s">
        <v>1</v>
      </c>
      <c r="B2" s="89"/>
      <c r="C2" s="89"/>
      <c r="D2" s="89"/>
      <c r="E2" s="89"/>
      <c r="F2" s="3"/>
      <c r="G2" s="4" t="s">
        <v>2</v>
      </c>
      <c r="H2" s="5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2.5">
      <c r="A3" s="89" t="s">
        <v>226</v>
      </c>
      <c r="B3" s="89"/>
      <c r="C3" s="89"/>
      <c r="D3" s="89"/>
      <c r="E3" s="89"/>
      <c r="F3" s="3"/>
      <c r="G3" s="4" t="s">
        <v>4</v>
      </c>
      <c r="H3" s="5"/>
      <c r="I3" s="7" t="s">
        <v>5</v>
      </c>
      <c r="J3" s="2"/>
      <c r="K3" s="8" t="s">
        <v>6</v>
      </c>
      <c r="L3" s="8" t="s">
        <v>7</v>
      </c>
      <c r="M3" s="2"/>
      <c r="N3" s="8" t="s">
        <v>8</v>
      </c>
      <c r="O3" s="88" t="s">
        <v>9</v>
      </c>
      <c r="P3" s="88"/>
      <c r="Q3" s="88"/>
      <c r="R3" s="88"/>
      <c r="S3" s="88"/>
      <c r="T3" s="88"/>
      <c r="U3" s="88"/>
      <c r="V3" s="88"/>
      <c r="W3" s="88"/>
    </row>
    <row r="4" spans="1:23" ht="21">
      <c r="A4" s="89" t="s">
        <v>227</v>
      </c>
      <c r="B4" s="89"/>
      <c r="C4" s="89"/>
      <c r="D4" s="89"/>
      <c r="E4" s="89"/>
      <c r="F4" s="3"/>
      <c r="G4" s="4" t="s">
        <v>11</v>
      </c>
      <c r="H4" s="5"/>
      <c r="I4" s="6"/>
      <c r="J4" s="2"/>
      <c r="K4" s="9" t="s">
        <v>12</v>
      </c>
      <c r="L4" s="9">
        <v>3</v>
      </c>
      <c r="M4" s="2"/>
      <c r="N4" s="10">
        <v>3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21">
      <c r="A5" s="11" t="s">
        <v>13</v>
      </c>
      <c r="B5" s="11"/>
      <c r="C5" s="11"/>
      <c r="D5" s="11"/>
      <c r="E5" s="11"/>
      <c r="F5" s="3"/>
      <c r="G5" s="4" t="s">
        <v>14</v>
      </c>
      <c r="H5" s="41">
        <f>(65/66)*100</f>
        <v>98.484848484848484</v>
      </c>
      <c r="I5" s="6"/>
      <c r="J5" s="2"/>
      <c r="K5" s="13" t="s">
        <v>15</v>
      </c>
      <c r="L5" s="13">
        <v>2</v>
      </c>
      <c r="M5" s="2"/>
      <c r="N5" s="14">
        <v>2</v>
      </c>
      <c r="O5" s="88"/>
      <c r="P5" s="88"/>
      <c r="Q5" s="88"/>
      <c r="R5" s="88"/>
      <c r="S5" s="88"/>
      <c r="T5" s="88"/>
      <c r="U5" s="88"/>
      <c r="V5" s="88"/>
      <c r="W5" s="88"/>
    </row>
    <row r="6" spans="1:23" ht="21">
      <c r="A6" s="15"/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42">
        <f>(61/66)*100</f>
        <v>92.424242424242422</v>
      </c>
      <c r="I6" s="6"/>
      <c r="J6" s="2"/>
      <c r="K6" s="19" t="s">
        <v>20</v>
      </c>
      <c r="L6" s="19">
        <v>1</v>
      </c>
      <c r="M6" s="2"/>
      <c r="N6" s="20">
        <v>1</v>
      </c>
      <c r="O6" s="88"/>
      <c r="P6" s="88"/>
      <c r="Q6" s="88"/>
      <c r="R6" s="88"/>
      <c r="S6" s="88"/>
      <c r="T6" s="88"/>
      <c r="U6" s="88"/>
      <c r="V6" s="88"/>
      <c r="W6" s="88"/>
    </row>
    <row r="7" spans="1:23" ht="58">
      <c r="A7" s="15"/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95.454545454545453</v>
      </c>
      <c r="I7" s="26">
        <v>0.6</v>
      </c>
      <c r="J7" s="2"/>
      <c r="K7" s="27" t="s">
        <v>24</v>
      </c>
      <c r="L7" s="27">
        <v>0</v>
      </c>
      <c r="M7" s="2"/>
      <c r="N7" s="28"/>
      <c r="O7" s="88"/>
      <c r="P7" s="88"/>
      <c r="Q7" s="88"/>
      <c r="R7" s="88"/>
      <c r="S7" s="88"/>
      <c r="T7" s="88"/>
      <c r="U7" s="88"/>
      <c r="V7" s="88"/>
      <c r="W7" s="88"/>
    </row>
    <row r="8" spans="1:23">
      <c r="A8" s="15"/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207</v>
      </c>
      <c r="I8" s="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>
      <c r="A9" s="15"/>
      <c r="B9" s="21" t="s">
        <v>30</v>
      </c>
      <c r="C9" s="23" t="s">
        <v>140</v>
      </c>
      <c r="D9" s="23"/>
      <c r="E9" s="23" t="s">
        <v>140</v>
      </c>
      <c r="F9" s="29"/>
      <c r="G9" s="15"/>
      <c r="H9" s="30"/>
      <c r="I9" s="3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5">
      <c r="A10" s="15"/>
      <c r="B10" s="21" t="s">
        <v>32</v>
      </c>
      <c r="C10" s="23">
        <v>25</v>
      </c>
      <c r="D10" s="31">
        <f>(0.55*25)</f>
        <v>13.750000000000002</v>
      </c>
      <c r="E10" s="32">
        <v>75</v>
      </c>
      <c r="F10" s="33">
        <f>0.55*75</f>
        <v>41.25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  <c r="U10" s="36" t="s">
        <v>46</v>
      </c>
      <c r="V10" s="36" t="s">
        <v>47</v>
      </c>
      <c r="W10" s="2"/>
    </row>
    <row r="11" spans="1:23" ht="15.5">
      <c r="A11" s="15">
        <v>1</v>
      </c>
      <c r="B11" s="70">
        <f>[4]Sheet1!E2231</f>
        <v>171516100002</v>
      </c>
      <c r="C11" s="38">
        <v>23</v>
      </c>
      <c r="D11" s="38">
        <f>COUNTIF(C11:C82,"&gt;="&amp;D10)</f>
        <v>65</v>
      </c>
      <c r="E11" s="65">
        <v>75</v>
      </c>
      <c r="F11" s="39">
        <f>COUNTIF(E11:E82,"&gt;="&amp;F10)</f>
        <v>61</v>
      </c>
      <c r="G11" s="40" t="s">
        <v>48</v>
      </c>
      <c r="H11" s="4">
        <v>2</v>
      </c>
      <c r="I11" s="4">
        <v>2</v>
      </c>
      <c r="J11" s="6"/>
      <c r="K11" s="6"/>
      <c r="L11" s="4">
        <v>1</v>
      </c>
      <c r="M11" s="6"/>
      <c r="N11" s="6"/>
      <c r="O11" s="6"/>
      <c r="P11" s="6"/>
      <c r="Q11" s="4">
        <v>2</v>
      </c>
      <c r="R11" s="6"/>
      <c r="S11" s="6"/>
      <c r="T11" s="6">
        <v>1</v>
      </c>
      <c r="U11" s="6"/>
      <c r="V11" s="6"/>
      <c r="W11" s="2"/>
    </row>
    <row r="12" spans="1:23" ht="15.5">
      <c r="A12" s="15">
        <v>2</v>
      </c>
      <c r="B12" s="70">
        <f>[4]Sheet1!E2232</f>
        <v>171516100003</v>
      </c>
      <c r="C12" s="38">
        <v>24</v>
      </c>
      <c r="D12" s="41">
        <f>(65/66)*100</f>
        <v>98.484848484848484</v>
      </c>
      <c r="E12" s="65">
        <v>74</v>
      </c>
      <c r="F12" s="42">
        <f>(61/66)*100</f>
        <v>92.424242424242422</v>
      </c>
      <c r="G12" s="40" t="s">
        <v>49</v>
      </c>
      <c r="H12" s="43">
        <v>2</v>
      </c>
      <c r="I12" s="43">
        <v>1</v>
      </c>
      <c r="J12" s="6"/>
      <c r="K12" s="6"/>
      <c r="L12" s="43">
        <v>2</v>
      </c>
      <c r="M12" s="6"/>
      <c r="N12" s="6"/>
      <c r="O12" s="6"/>
      <c r="P12" s="6"/>
      <c r="Q12" s="43">
        <v>1</v>
      </c>
      <c r="R12" s="6"/>
      <c r="S12" s="6"/>
      <c r="T12" s="6">
        <v>1</v>
      </c>
      <c r="U12" s="6"/>
      <c r="V12" s="6"/>
      <c r="W12" s="2"/>
    </row>
    <row r="13" spans="1:23" ht="15.5">
      <c r="A13" s="15">
        <v>3</v>
      </c>
      <c r="B13" s="70">
        <f>[4]Sheet1!E2233</f>
        <v>171516100005</v>
      </c>
      <c r="C13" s="38">
        <v>22</v>
      </c>
      <c r="D13" s="38"/>
      <c r="E13" s="65">
        <v>72</v>
      </c>
      <c r="F13" s="44"/>
      <c r="G13" s="40" t="s">
        <v>50</v>
      </c>
      <c r="H13" s="43">
        <v>2</v>
      </c>
      <c r="I13" s="43">
        <v>2</v>
      </c>
      <c r="J13" s="6"/>
      <c r="K13" s="6"/>
      <c r="L13" s="43">
        <v>1</v>
      </c>
      <c r="M13" s="6"/>
      <c r="N13" s="6"/>
      <c r="O13" s="6"/>
      <c r="P13" s="6"/>
      <c r="Q13" s="43">
        <v>1</v>
      </c>
      <c r="R13" s="6"/>
      <c r="S13" s="6"/>
      <c r="T13" s="6">
        <v>2</v>
      </c>
      <c r="U13" s="6"/>
      <c r="V13" s="6"/>
      <c r="W13" s="2"/>
    </row>
    <row r="14" spans="1:23" ht="15.5">
      <c r="A14" s="15">
        <v>4</v>
      </c>
      <c r="B14" s="70">
        <f>[4]Sheet1!E2234</f>
        <v>171516100006</v>
      </c>
      <c r="C14" s="38">
        <v>21</v>
      </c>
      <c r="D14" s="38"/>
      <c r="E14" s="65">
        <v>75</v>
      </c>
      <c r="F14" s="44"/>
      <c r="G14" s="40" t="s">
        <v>51</v>
      </c>
      <c r="H14" s="43">
        <v>2</v>
      </c>
      <c r="I14" s="43">
        <v>2</v>
      </c>
      <c r="J14" s="6"/>
      <c r="K14" s="6"/>
      <c r="L14" s="43">
        <v>1</v>
      </c>
      <c r="M14" s="6"/>
      <c r="N14" s="6"/>
      <c r="O14" s="6"/>
      <c r="P14" s="6"/>
      <c r="Q14" s="43">
        <v>1</v>
      </c>
      <c r="R14" s="6"/>
      <c r="S14" s="6"/>
      <c r="T14" s="6">
        <v>1</v>
      </c>
      <c r="U14" s="6"/>
      <c r="V14" s="6"/>
      <c r="W14" s="2"/>
    </row>
    <row r="15" spans="1:23" ht="15.5">
      <c r="A15" s="15">
        <v>5</v>
      </c>
      <c r="B15" s="70">
        <f>[4]Sheet1!E2235</f>
        <v>171516100007</v>
      </c>
      <c r="C15" s="38">
        <v>22</v>
      </c>
      <c r="D15" s="38"/>
      <c r="E15" s="65">
        <v>71</v>
      </c>
      <c r="F15" s="44"/>
      <c r="G15" s="40" t="s">
        <v>52</v>
      </c>
      <c r="H15" s="43">
        <v>2</v>
      </c>
      <c r="I15" s="43">
        <v>2</v>
      </c>
      <c r="J15" s="6"/>
      <c r="K15" s="6"/>
      <c r="L15" s="43">
        <v>1</v>
      </c>
      <c r="M15" s="6"/>
      <c r="N15" s="6"/>
      <c r="O15" s="6"/>
      <c r="P15" s="6"/>
      <c r="Q15" s="43">
        <v>2</v>
      </c>
      <c r="R15" s="6"/>
      <c r="S15" s="6"/>
      <c r="T15" s="6">
        <v>2</v>
      </c>
      <c r="U15" s="6"/>
      <c r="V15" s="6"/>
      <c r="W15" s="2"/>
    </row>
    <row r="16" spans="1:23" ht="15.5">
      <c r="A16" s="15">
        <v>6</v>
      </c>
      <c r="B16" s="70">
        <f>[4]Sheet1!E2236</f>
        <v>171516100008</v>
      </c>
      <c r="C16" s="38">
        <v>23</v>
      </c>
      <c r="D16" s="38"/>
      <c r="E16" s="65">
        <v>65</v>
      </c>
      <c r="F16" s="44"/>
      <c r="G16" s="45" t="s">
        <v>53</v>
      </c>
      <c r="H16" s="79">
        <f>AVERAGE(H11:H15)</f>
        <v>2</v>
      </c>
      <c r="I16" s="79">
        <f t="shared" ref="I16:T16" si="0">AVERAGE(I11:I15)</f>
        <v>1.8</v>
      </c>
      <c r="J16" s="79"/>
      <c r="K16" s="79"/>
      <c r="L16" s="79">
        <f t="shared" si="0"/>
        <v>1.2</v>
      </c>
      <c r="M16" s="79"/>
      <c r="N16" s="79"/>
      <c r="O16" s="79"/>
      <c r="P16" s="79"/>
      <c r="Q16" s="79">
        <f t="shared" si="0"/>
        <v>1.4</v>
      </c>
      <c r="R16" s="79"/>
      <c r="S16" s="79"/>
      <c r="T16" s="79">
        <f t="shared" si="0"/>
        <v>1.4</v>
      </c>
      <c r="U16" s="79"/>
      <c r="V16" s="79"/>
      <c r="W16" s="2"/>
    </row>
    <row r="17" spans="1:23" ht="15.5">
      <c r="A17" s="15">
        <v>7</v>
      </c>
      <c r="B17" s="70">
        <f>[4]Sheet1!E2237</f>
        <v>171516100009</v>
      </c>
      <c r="C17" s="38">
        <v>21</v>
      </c>
      <c r="D17" s="38"/>
      <c r="E17" s="65">
        <v>74</v>
      </c>
      <c r="F17" s="38"/>
      <c r="G17" s="47" t="s">
        <v>54</v>
      </c>
      <c r="H17" s="48">
        <f>(95.45*H16)/100</f>
        <v>1.909</v>
      </c>
      <c r="I17" s="48">
        <f t="shared" ref="I17:T17" si="1">(95.45*I16)/100</f>
        <v>1.7181</v>
      </c>
      <c r="J17" s="48"/>
      <c r="K17" s="48"/>
      <c r="L17" s="48">
        <f t="shared" si="1"/>
        <v>1.1454</v>
      </c>
      <c r="M17" s="48"/>
      <c r="N17" s="48"/>
      <c r="O17" s="48"/>
      <c r="P17" s="48"/>
      <c r="Q17" s="48">
        <f t="shared" si="1"/>
        <v>1.3363</v>
      </c>
      <c r="R17" s="48"/>
      <c r="S17" s="48"/>
      <c r="T17" s="48">
        <f t="shared" si="1"/>
        <v>1.3363</v>
      </c>
      <c r="U17" s="48"/>
      <c r="V17" s="48"/>
      <c r="W17" s="2"/>
    </row>
    <row r="18" spans="1:23">
      <c r="A18" s="15">
        <v>8</v>
      </c>
      <c r="B18" s="70">
        <f>[4]Sheet1!E2238</f>
        <v>171516100010</v>
      </c>
      <c r="C18" s="38">
        <v>22</v>
      </c>
      <c r="D18" s="38"/>
      <c r="E18" s="65">
        <v>33</v>
      </c>
      <c r="F18" s="49"/>
      <c r="G18" s="15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>
      <c r="A19" s="15">
        <v>9</v>
      </c>
      <c r="B19" s="70">
        <f>[4]Sheet1!E2239</f>
        <v>171516100011</v>
      </c>
      <c r="C19" s="38">
        <v>21</v>
      </c>
      <c r="D19" s="38"/>
      <c r="E19" s="65">
        <v>58</v>
      </c>
      <c r="F19" s="49"/>
      <c r="G19" s="15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>
      <c r="A20" s="15">
        <v>10</v>
      </c>
      <c r="B20" s="70">
        <f>[4]Sheet1!E2240</f>
        <v>171516100012</v>
      </c>
      <c r="C20" s="38">
        <v>23</v>
      </c>
      <c r="D20" s="38"/>
      <c r="E20" s="65">
        <v>71</v>
      </c>
      <c r="F20" s="49"/>
      <c r="G20" s="15"/>
      <c r="H20" s="2"/>
      <c r="I20" s="2"/>
      <c r="J20" s="30"/>
      <c r="K20" s="3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>
      <c r="A21" s="15">
        <v>11</v>
      </c>
      <c r="B21" s="70">
        <f>[4]Sheet1!E2241</f>
        <v>171516100013</v>
      </c>
      <c r="C21" s="38">
        <v>22</v>
      </c>
      <c r="D21" s="38"/>
      <c r="E21" s="65">
        <v>65</v>
      </c>
      <c r="F21" s="49"/>
      <c r="G21" s="15"/>
      <c r="H21" s="51"/>
      <c r="I21" s="90"/>
      <c r="J21" s="90"/>
      <c r="K21" s="2"/>
      <c r="L21" s="2"/>
      <c r="M21" s="30"/>
      <c r="N21" s="30"/>
      <c r="O21" s="30"/>
      <c r="P21" s="30"/>
      <c r="Q21" s="30"/>
      <c r="R21" s="2"/>
      <c r="S21" s="2"/>
      <c r="T21" s="2"/>
      <c r="U21" s="2"/>
      <c r="V21" s="2"/>
      <c r="W21" s="2"/>
    </row>
    <row r="22" spans="1:23">
      <c r="A22" s="15">
        <v>12</v>
      </c>
      <c r="B22" s="70">
        <f>[4]Sheet1!E2242</f>
        <v>171516100014</v>
      </c>
      <c r="C22" s="38">
        <v>15</v>
      </c>
      <c r="D22" s="38"/>
      <c r="E22" s="65">
        <v>64</v>
      </c>
      <c r="F22" s="49"/>
      <c r="G22" s="15"/>
      <c r="H22" s="52"/>
      <c r="I22" s="53"/>
      <c r="J22" s="53"/>
      <c r="K22" s="2"/>
      <c r="L22" s="2"/>
      <c r="M22" s="30"/>
      <c r="N22" s="30"/>
      <c r="O22" s="30"/>
      <c r="P22" s="30"/>
      <c r="Q22" s="30"/>
      <c r="R22" s="2"/>
      <c r="S22" s="2"/>
      <c r="T22" s="2"/>
      <c r="U22" s="2"/>
      <c r="V22" s="2"/>
      <c r="W22" s="2"/>
    </row>
    <row r="23" spans="1:23">
      <c r="A23" s="15">
        <v>13</v>
      </c>
      <c r="B23" s="70">
        <f>[4]Sheet1!E2243</f>
        <v>171516100017</v>
      </c>
      <c r="C23" s="38">
        <v>24</v>
      </c>
      <c r="D23" s="38"/>
      <c r="E23" s="65">
        <v>64</v>
      </c>
      <c r="F23" s="49"/>
      <c r="G23" s="15"/>
      <c r="H23" s="15"/>
      <c r="I23" s="2"/>
      <c r="J23" s="2"/>
      <c r="K23" s="2"/>
      <c r="L23" s="2"/>
      <c r="M23" s="2"/>
      <c r="N23" s="30"/>
      <c r="O23" s="30"/>
      <c r="P23" s="30"/>
      <c r="Q23" s="30"/>
      <c r="R23" s="30"/>
      <c r="S23" s="2"/>
      <c r="T23" s="2"/>
      <c r="U23" s="2"/>
      <c r="V23" s="2"/>
      <c r="W23" s="2"/>
    </row>
    <row r="24" spans="1:23">
      <c r="A24" s="15">
        <v>14</v>
      </c>
      <c r="B24" s="70">
        <f>[4]Sheet1!E2244</f>
        <v>171516100018</v>
      </c>
      <c r="C24" s="38">
        <v>22</v>
      </c>
      <c r="D24" s="38"/>
      <c r="E24" s="65">
        <v>65</v>
      </c>
      <c r="F24" s="49"/>
      <c r="G24" s="15"/>
      <c r="H24" s="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2"/>
    </row>
    <row r="25" spans="1:23" ht="15.5">
      <c r="A25" s="15">
        <v>15</v>
      </c>
      <c r="B25" s="70">
        <f>[4]Sheet1!E2245</f>
        <v>171516100019</v>
      </c>
      <c r="C25" s="38">
        <v>22</v>
      </c>
      <c r="D25" s="54"/>
      <c r="E25" s="65">
        <v>75</v>
      </c>
      <c r="F25" s="55"/>
      <c r="G25" s="56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2"/>
    </row>
    <row r="26" spans="1:23" ht="15.5">
      <c r="A26" s="15">
        <v>16</v>
      </c>
      <c r="B26" s="70">
        <f>[4]Sheet1!E2246</f>
        <v>171516100021</v>
      </c>
      <c r="C26" s="38">
        <v>25</v>
      </c>
      <c r="D26" s="38"/>
      <c r="E26" s="65">
        <v>69</v>
      </c>
      <c r="F26" s="49"/>
      <c r="G26" s="56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2"/>
    </row>
    <row r="27" spans="1:23" ht="15.5">
      <c r="A27" s="15">
        <v>17</v>
      </c>
      <c r="B27" s="70">
        <f>[4]Sheet1!E2247</f>
        <v>171516100022</v>
      </c>
      <c r="C27" s="38">
        <v>23</v>
      </c>
      <c r="D27" s="38"/>
      <c r="E27" s="65">
        <v>71</v>
      </c>
      <c r="F27" s="49"/>
      <c r="G27" s="56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2"/>
    </row>
    <row r="28" spans="1:23" ht="15.5">
      <c r="A28" s="15">
        <v>18</v>
      </c>
      <c r="B28" s="70">
        <f>[4]Sheet1!E2248</f>
        <v>171516100023</v>
      </c>
      <c r="C28" s="38">
        <v>23</v>
      </c>
      <c r="D28" s="38"/>
      <c r="E28" s="65">
        <v>63</v>
      </c>
      <c r="F28" s="49"/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2"/>
    </row>
    <row r="29" spans="1:23" ht="15.5">
      <c r="A29" s="15">
        <v>19</v>
      </c>
      <c r="B29" s="70">
        <f>[4]Sheet1!E2249</f>
        <v>171516100024</v>
      </c>
      <c r="C29" s="38">
        <v>25</v>
      </c>
      <c r="D29" s="38"/>
      <c r="E29" s="65">
        <v>72</v>
      </c>
      <c r="F29" s="49"/>
      <c r="G29" s="56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2"/>
    </row>
    <row r="30" spans="1:23" ht="15.5">
      <c r="A30" s="15">
        <v>20</v>
      </c>
      <c r="B30" s="70">
        <f>[4]Sheet1!E2250</f>
        <v>171516100026</v>
      </c>
      <c r="C30" s="38">
        <v>23</v>
      </c>
      <c r="D30" s="38"/>
      <c r="E30" s="65">
        <v>71</v>
      </c>
      <c r="F30" s="49"/>
      <c r="G30" s="56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2"/>
    </row>
    <row r="31" spans="1:23" ht="15.5">
      <c r="A31" s="15">
        <v>21</v>
      </c>
      <c r="B31" s="70">
        <f>[4]Sheet1!E2251</f>
        <v>171516100030</v>
      </c>
      <c r="C31" s="38">
        <v>19</v>
      </c>
      <c r="D31" s="38"/>
      <c r="E31" s="65">
        <v>50</v>
      </c>
      <c r="F31" s="49"/>
      <c r="G31" s="56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2"/>
    </row>
    <row r="32" spans="1:23" ht="15.5">
      <c r="A32" s="15">
        <v>22</v>
      </c>
      <c r="B32" s="70">
        <f>[4]Sheet1!E2252</f>
        <v>171516100031</v>
      </c>
      <c r="C32" s="38">
        <v>22</v>
      </c>
      <c r="D32" s="38"/>
      <c r="E32" s="65">
        <v>72</v>
      </c>
      <c r="F32" s="49"/>
      <c r="G32" s="56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2"/>
    </row>
    <row r="33" spans="1:23" ht="15.5">
      <c r="A33" s="15">
        <v>23</v>
      </c>
      <c r="B33" s="70">
        <f>[4]Sheet1!E2253</f>
        <v>171516100032</v>
      </c>
      <c r="C33" s="38">
        <v>23</v>
      </c>
      <c r="D33" s="38"/>
      <c r="E33" s="65">
        <v>69</v>
      </c>
      <c r="F33" s="49"/>
      <c r="G33" s="5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2"/>
    </row>
    <row r="34" spans="1:23" ht="15.5">
      <c r="A34" s="15">
        <v>24</v>
      </c>
      <c r="B34" s="70">
        <f>[4]Sheet1!E2254</f>
        <v>171516100033</v>
      </c>
      <c r="C34" s="38">
        <v>24</v>
      </c>
      <c r="D34" s="38"/>
      <c r="E34" s="65">
        <v>71</v>
      </c>
      <c r="F34" s="49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>
      <c r="A35" s="15">
        <v>25</v>
      </c>
      <c r="B35" s="70">
        <f>[4]Sheet1!E2255</f>
        <v>171516100034</v>
      </c>
      <c r="C35" s="38">
        <v>21</v>
      </c>
      <c r="D35" s="38"/>
      <c r="E35" s="65">
        <v>67</v>
      </c>
      <c r="F35" s="49"/>
      <c r="G35" s="50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2"/>
    </row>
    <row r="36" spans="1:23">
      <c r="A36" s="15">
        <v>26</v>
      </c>
      <c r="B36" s="70">
        <f>[4]Sheet1!E2256</f>
        <v>171516100035</v>
      </c>
      <c r="C36" s="38">
        <v>22</v>
      </c>
      <c r="D36" s="38"/>
      <c r="E36" s="65">
        <v>65</v>
      </c>
      <c r="F36" s="49"/>
      <c r="G36" s="15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>
      <c r="A37" s="15">
        <v>27</v>
      </c>
      <c r="B37" s="70">
        <f>[4]Sheet1!E2257</f>
        <v>171516100037</v>
      </c>
      <c r="C37" s="38">
        <v>22</v>
      </c>
      <c r="D37" s="38"/>
      <c r="E37" s="65">
        <v>75</v>
      </c>
      <c r="F37" s="49"/>
      <c r="G37" s="15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5">
      <c r="A38" s="15">
        <v>28</v>
      </c>
      <c r="B38" s="70">
        <f>[4]Sheet1!E2258</f>
        <v>171516100038</v>
      </c>
      <c r="C38" s="38">
        <v>21</v>
      </c>
      <c r="D38" s="38"/>
      <c r="E38" s="65">
        <v>72</v>
      </c>
      <c r="F38" s="49"/>
      <c r="G38" s="5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2"/>
    </row>
    <row r="39" spans="1:23" ht="15.5">
      <c r="A39" s="15">
        <v>29</v>
      </c>
      <c r="B39" s="70">
        <f>[4]Sheet1!E2259</f>
        <v>171516100039</v>
      </c>
      <c r="C39" s="38">
        <v>21</v>
      </c>
      <c r="D39" s="38"/>
      <c r="E39" s="65">
        <v>70</v>
      </c>
      <c r="F39" s="49"/>
      <c r="G39" s="56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2"/>
    </row>
    <row r="40" spans="1:23" ht="15.5">
      <c r="A40" s="15">
        <v>30</v>
      </c>
      <c r="B40" s="70">
        <f>[4]Sheet1!E2260</f>
        <v>171516100040</v>
      </c>
      <c r="C40" s="38">
        <v>24</v>
      </c>
      <c r="D40" s="38"/>
      <c r="E40" s="65">
        <v>75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2"/>
    </row>
    <row r="41" spans="1:23" ht="15.5">
      <c r="A41" s="15">
        <v>31</v>
      </c>
      <c r="B41" s="70">
        <f>[4]Sheet1!E2261</f>
        <v>171516100041</v>
      </c>
      <c r="C41" s="38">
        <v>21</v>
      </c>
      <c r="D41" s="38"/>
      <c r="E41" s="65">
        <v>61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2"/>
    </row>
    <row r="42" spans="1:23" ht="15.5">
      <c r="A42" s="15">
        <v>32</v>
      </c>
      <c r="B42" s="70">
        <f>[4]Sheet1!E2262</f>
        <v>171516100042</v>
      </c>
      <c r="C42" s="38">
        <v>15</v>
      </c>
      <c r="D42" s="38"/>
      <c r="E42" s="65">
        <v>70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2"/>
    </row>
    <row r="43" spans="1:23" ht="15.5">
      <c r="A43" s="15">
        <v>33</v>
      </c>
      <c r="B43" s="70">
        <f>[4]Sheet1!E2263</f>
        <v>171516100043</v>
      </c>
      <c r="C43" s="38">
        <v>21</v>
      </c>
      <c r="D43" s="38"/>
      <c r="E43" s="65">
        <v>71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2"/>
    </row>
    <row r="44" spans="1:23" ht="15.5">
      <c r="A44" s="15">
        <v>34</v>
      </c>
      <c r="B44" s="70">
        <f>[4]Sheet1!E2264</f>
        <v>171516100044</v>
      </c>
      <c r="C44" s="38">
        <v>21</v>
      </c>
      <c r="D44" s="38"/>
      <c r="E44" s="65">
        <v>61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2"/>
    </row>
    <row r="45" spans="1:23" ht="15.5">
      <c r="A45" s="15">
        <v>35</v>
      </c>
      <c r="B45" s="70">
        <f>[4]Sheet1!E2265</f>
        <v>171516100045</v>
      </c>
      <c r="C45" s="38">
        <v>22</v>
      </c>
      <c r="D45" s="38"/>
      <c r="E45" s="65">
        <v>74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2"/>
    </row>
    <row r="46" spans="1:23" ht="15.5">
      <c r="A46" s="15">
        <v>36</v>
      </c>
      <c r="B46" s="70">
        <f>[4]Sheet1!E2266</f>
        <v>171516100048</v>
      </c>
      <c r="C46" s="38">
        <v>22</v>
      </c>
      <c r="D46" s="38"/>
      <c r="E46" s="65">
        <v>71</v>
      </c>
      <c r="F46" s="49"/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2"/>
    </row>
    <row r="47" spans="1:23" ht="15.5">
      <c r="A47" s="15">
        <v>37</v>
      </c>
      <c r="B47" s="70">
        <f>[4]Sheet1!E2267</f>
        <v>171516100049</v>
      </c>
      <c r="C47" s="38">
        <v>24</v>
      </c>
      <c r="D47" s="38"/>
      <c r="E47" s="65">
        <v>67</v>
      </c>
      <c r="F47" s="49"/>
      <c r="G47" s="5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2"/>
    </row>
    <row r="48" spans="1:23" ht="15.5">
      <c r="A48" s="15">
        <v>38</v>
      </c>
      <c r="B48" s="70">
        <f>[4]Sheet1!E2268</f>
        <v>171516100050</v>
      </c>
      <c r="C48" s="38">
        <v>23</v>
      </c>
      <c r="D48" s="38"/>
      <c r="E48" s="65">
        <v>56</v>
      </c>
      <c r="F48" s="49"/>
      <c r="G48" s="5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2"/>
    </row>
    <row r="49" spans="1:23">
      <c r="A49" s="15">
        <v>39</v>
      </c>
      <c r="B49" s="70">
        <f>[4]Sheet1!E2269</f>
        <v>171516100051</v>
      </c>
      <c r="C49" s="38">
        <v>19</v>
      </c>
      <c r="D49" s="38"/>
      <c r="E49" s="65">
        <v>61</v>
      </c>
      <c r="F49" s="49"/>
      <c r="G49" s="50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2"/>
    </row>
    <row r="50" spans="1:23">
      <c r="A50" s="15">
        <v>40</v>
      </c>
      <c r="B50" s="70">
        <f>[4]Sheet1!E2270</f>
        <v>171516100052</v>
      </c>
      <c r="C50" s="38">
        <v>15</v>
      </c>
      <c r="D50" s="38"/>
      <c r="E50" s="65">
        <v>69</v>
      </c>
      <c r="F50" s="49"/>
      <c r="G50" s="15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>
      <c r="A51" s="15">
        <v>41</v>
      </c>
      <c r="B51" s="70">
        <f>[4]Sheet1!E2271</f>
        <v>171516100053</v>
      </c>
      <c r="C51" s="38">
        <v>22</v>
      </c>
      <c r="D51" s="38"/>
      <c r="E51" s="65">
        <v>64</v>
      </c>
      <c r="F51" s="49"/>
      <c r="G51" s="15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5">
      <c r="A52" s="15">
        <v>42</v>
      </c>
      <c r="B52" s="70">
        <f>[4]Sheet1!E2272</f>
        <v>171516100054</v>
      </c>
      <c r="C52" s="38">
        <v>22</v>
      </c>
      <c r="D52" s="54"/>
      <c r="E52" s="65">
        <v>72</v>
      </c>
      <c r="F52" s="55"/>
      <c r="G52" s="5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2"/>
    </row>
    <row r="53" spans="1:23" ht="15.5">
      <c r="A53" s="15">
        <v>43</v>
      </c>
      <c r="B53" s="70">
        <f>[4]Sheet1!E2273</f>
        <v>171516100055</v>
      </c>
      <c r="C53" s="38">
        <v>24</v>
      </c>
      <c r="D53" s="54"/>
      <c r="E53" s="65">
        <v>70</v>
      </c>
      <c r="F53" s="55"/>
      <c r="G53" s="5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2"/>
    </row>
    <row r="54" spans="1:23" ht="15.5">
      <c r="A54" s="15">
        <v>44</v>
      </c>
      <c r="B54" s="70">
        <f>[4]Sheet1!E2274</f>
        <v>171516100056</v>
      </c>
      <c r="C54" s="38">
        <v>20</v>
      </c>
      <c r="D54" s="38"/>
      <c r="E54" s="65">
        <v>73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2"/>
    </row>
    <row r="55" spans="1:23" ht="15.5">
      <c r="A55" s="15">
        <v>45</v>
      </c>
      <c r="B55" s="70">
        <f>[4]Sheet1!E2275</f>
        <v>171516100057</v>
      </c>
      <c r="C55" s="38">
        <v>22</v>
      </c>
      <c r="D55" s="38"/>
      <c r="E55" s="65">
        <v>67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2"/>
    </row>
    <row r="56" spans="1:23" ht="15.5">
      <c r="A56" s="15">
        <v>46</v>
      </c>
      <c r="B56" s="70">
        <f>[4]Sheet1!E2276</f>
        <v>171516100058</v>
      </c>
      <c r="C56" s="38">
        <v>21</v>
      </c>
      <c r="D56" s="38"/>
      <c r="E56" s="65">
        <v>69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2"/>
    </row>
    <row r="57" spans="1:23" ht="15.5">
      <c r="A57" s="15">
        <v>47</v>
      </c>
      <c r="B57" s="70">
        <f>[4]Sheet1!E2277</f>
        <v>171516100059</v>
      </c>
      <c r="C57" s="38">
        <v>21</v>
      </c>
      <c r="D57" s="38"/>
      <c r="E57" s="65">
        <v>72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2"/>
    </row>
    <row r="58" spans="1:23" ht="15.5">
      <c r="A58" s="15">
        <v>48</v>
      </c>
      <c r="B58" s="70">
        <f>[4]Sheet1!E2278</f>
        <v>171516100060</v>
      </c>
      <c r="C58" s="38">
        <v>25</v>
      </c>
      <c r="D58" s="38"/>
      <c r="E58" s="65">
        <v>71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2"/>
    </row>
    <row r="59" spans="1:23" ht="15.5">
      <c r="A59" s="15">
        <v>49</v>
      </c>
      <c r="B59" s="70">
        <f>[4]Sheet1!E2279</f>
        <v>171516100061</v>
      </c>
      <c r="C59" s="38">
        <v>21</v>
      </c>
      <c r="D59" s="38"/>
      <c r="E59" s="65">
        <v>71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2"/>
    </row>
    <row r="60" spans="1:23" ht="15.5">
      <c r="A60" s="15">
        <v>50</v>
      </c>
      <c r="B60" s="70">
        <f>[4]Sheet1!E2280</f>
        <v>171516100062</v>
      </c>
      <c r="C60" s="38">
        <v>22</v>
      </c>
      <c r="D60" s="38"/>
      <c r="E60" s="65">
        <v>67</v>
      </c>
      <c r="F60" s="49"/>
      <c r="G60" s="5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2"/>
    </row>
    <row r="61" spans="1:23" ht="15.5">
      <c r="A61" s="15">
        <v>51</v>
      </c>
      <c r="B61" s="70">
        <f>[4]Sheet1!E2281</f>
        <v>171516100064</v>
      </c>
      <c r="C61" s="38">
        <v>25</v>
      </c>
      <c r="D61" s="38"/>
      <c r="E61" s="65">
        <v>69</v>
      </c>
      <c r="F61" s="49"/>
      <c r="G61" s="56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2"/>
    </row>
    <row r="62" spans="1:23" ht="15.5">
      <c r="A62" s="15">
        <v>52</v>
      </c>
      <c r="B62" s="70">
        <f>[4]Sheet1!E2282</f>
        <v>171516100066</v>
      </c>
      <c r="C62" s="38">
        <v>22</v>
      </c>
      <c r="D62" s="38"/>
      <c r="E62" s="65">
        <v>71</v>
      </c>
      <c r="F62" s="49"/>
      <c r="G62" s="5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2"/>
    </row>
    <row r="63" spans="1:23">
      <c r="A63" s="15">
        <v>53</v>
      </c>
      <c r="B63" s="70">
        <f>[4]Sheet1!E2283</f>
        <v>171516100067</v>
      </c>
      <c r="C63" s="38">
        <v>24</v>
      </c>
      <c r="D63" s="38"/>
      <c r="E63" s="65">
        <v>62</v>
      </c>
      <c r="F63" s="49"/>
      <c r="G63" s="15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>
      <c r="A64" s="15">
        <v>54</v>
      </c>
      <c r="B64" s="70">
        <f>[4]Sheet1!E2284</f>
        <v>171516100068</v>
      </c>
      <c r="C64" s="38">
        <v>25</v>
      </c>
      <c r="D64" s="38"/>
      <c r="E64" s="65">
        <v>69</v>
      </c>
      <c r="F64" s="49"/>
      <c r="G64" s="1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>
      <c r="A65" s="15">
        <v>55</v>
      </c>
      <c r="B65" s="70">
        <f>[4]Sheet1!E2285</f>
        <v>171516100069</v>
      </c>
      <c r="C65" s="38">
        <v>22</v>
      </c>
      <c r="D65" s="38"/>
      <c r="E65" s="65">
        <v>73</v>
      </c>
      <c r="F65" s="49"/>
      <c r="G65" s="1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>
      <c r="A66" s="15">
        <v>56</v>
      </c>
      <c r="B66" s="70">
        <f>[4]Sheet1!E2286</f>
        <v>171516100070</v>
      </c>
      <c r="C66" s="38">
        <v>22</v>
      </c>
      <c r="D66" s="38"/>
      <c r="E66" s="65">
        <v>60</v>
      </c>
      <c r="F66" s="49"/>
      <c r="G66" s="1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>
      <c r="A67" s="15">
        <v>57</v>
      </c>
      <c r="B67" s="70">
        <f>[4]Sheet1!E2287</f>
        <v>171516100071</v>
      </c>
      <c r="C67" s="38">
        <v>22</v>
      </c>
      <c r="D67" s="38"/>
      <c r="E67" s="65">
        <v>71</v>
      </c>
      <c r="F67" s="49"/>
      <c r="G67" s="1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>
      <c r="A68" s="15">
        <v>58</v>
      </c>
      <c r="B68" s="70">
        <f>[4]Sheet1!E2288</f>
        <v>171516100072</v>
      </c>
      <c r="C68" s="38">
        <v>23</v>
      </c>
      <c r="D68" s="38"/>
      <c r="E68" s="65">
        <v>68</v>
      </c>
      <c r="F68" s="49"/>
      <c r="G68" s="15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>
      <c r="A69" s="15">
        <v>59</v>
      </c>
      <c r="B69" s="70">
        <f>[4]Sheet1!E2289</f>
        <v>171516100073</v>
      </c>
      <c r="C69" s="38">
        <v>22</v>
      </c>
      <c r="D69" s="38"/>
      <c r="E69" s="65">
        <v>74</v>
      </c>
      <c r="F69" s="49"/>
      <c r="G69" s="15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>
      <c r="A70" s="15">
        <v>60</v>
      </c>
      <c r="B70" s="70">
        <f>[4]Sheet1!E2290</f>
        <v>171516100074</v>
      </c>
      <c r="C70" s="38">
        <v>22</v>
      </c>
      <c r="D70" s="38"/>
      <c r="E70" s="65">
        <v>28</v>
      </c>
      <c r="F70" s="49"/>
      <c r="G70" s="15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>
      <c r="A71" s="15">
        <v>61</v>
      </c>
      <c r="B71" s="70">
        <f>[4]Sheet1!E2291</f>
        <v>171516101075</v>
      </c>
      <c r="C71" s="38">
        <v>24</v>
      </c>
      <c r="E71" s="65">
        <v>68</v>
      </c>
    </row>
    <row r="72" spans="1:23">
      <c r="A72" s="15">
        <v>62</v>
      </c>
      <c r="B72" s="70">
        <f>[4]Sheet1!E2292</f>
        <v>171516101076</v>
      </c>
      <c r="C72" s="38">
        <v>22</v>
      </c>
      <c r="E72" s="65">
        <v>36</v>
      </c>
    </row>
    <row r="73" spans="1:23">
      <c r="A73" s="15">
        <v>63</v>
      </c>
      <c r="B73" s="70">
        <f>[4]Sheet1!E2293</f>
        <v>171516101077</v>
      </c>
      <c r="C73" s="38">
        <v>21</v>
      </c>
      <c r="E73" s="65">
        <v>73</v>
      </c>
    </row>
    <row r="74" spans="1:23">
      <c r="A74" s="15">
        <v>64</v>
      </c>
      <c r="B74" s="70">
        <f>[4]Sheet1!E2294</f>
        <v>171516101078</v>
      </c>
      <c r="C74" s="82">
        <v>13.75</v>
      </c>
      <c r="E74" s="65">
        <v>36</v>
      </c>
    </row>
    <row r="75" spans="1:23">
      <c r="A75" s="15">
        <v>65</v>
      </c>
      <c r="B75" s="70">
        <f>[4]Sheet1!E2295</f>
        <v>171516101079</v>
      </c>
      <c r="C75" s="65">
        <v>13</v>
      </c>
      <c r="E75" s="65">
        <v>42</v>
      </c>
    </row>
    <row r="76" spans="1:23">
      <c r="A76" s="15">
        <v>66</v>
      </c>
      <c r="B76" s="70">
        <f>[4]Sheet1!E2296</f>
        <v>171516101080</v>
      </c>
      <c r="C76" s="65">
        <v>14</v>
      </c>
      <c r="E76" s="65">
        <v>39</v>
      </c>
    </row>
  </sheetData>
  <mergeCells count="7">
    <mergeCell ref="O3:W7"/>
    <mergeCell ref="A4:E4"/>
    <mergeCell ref="I21:J21"/>
    <mergeCell ref="A1:E1"/>
    <mergeCell ref="G1:M1"/>
    <mergeCell ref="A2:E2"/>
    <mergeCell ref="A3:E3"/>
  </mergeCells>
  <conditionalFormatting sqref="C75:C76">
    <cfRule type="cellIs" dxfId="37" priority="2" operator="equal">
      <formula>0</formula>
    </cfRule>
  </conditionalFormatting>
  <conditionalFormatting sqref="C11:C74">
    <cfRule type="cellIs" dxfId="36" priority="1" operator="equal">
      <formula>0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6"/>
  <sheetViews>
    <sheetView topLeftCell="D4" workbookViewId="0">
      <selection activeCell="H17" sqref="H17:W17"/>
    </sheetView>
  </sheetViews>
  <sheetFormatPr defaultRowHeight="14.5"/>
  <sheetData>
    <row r="1" spans="1:23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89" t="s">
        <v>1</v>
      </c>
      <c r="B2" s="89"/>
      <c r="C2" s="89"/>
      <c r="D2" s="89"/>
      <c r="E2" s="89"/>
      <c r="F2" s="3"/>
      <c r="G2" s="4" t="s">
        <v>2</v>
      </c>
      <c r="H2" s="5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2.5">
      <c r="A3" s="89" t="s">
        <v>228</v>
      </c>
      <c r="B3" s="89"/>
      <c r="C3" s="89"/>
      <c r="D3" s="89"/>
      <c r="E3" s="89"/>
      <c r="F3" s="3"/>
      <c r="G3" s="4" t="s">
        <v>4</v>
      </c>
      <c r="H3" s="5"/>
      <c r="I3" s="7" t="s">
        <v>5</v>
      </c>
      <c r="J3" s="2"/>
      <c r="K3" s="8" t="s">
        <v>6</v>
      </c>
      <c r="L3" s="8" t="s">
        <v>7</v>
      </c>
      <c r="M3" s="2"/>
      <c r="N3" s="8" t="s">
        <v>8</v>
      </c>
      <c r="O3" s="88" t="s">
        <v>9</v>
      </c>
      <c r="P3" s="88"/>
      <c r="Q3" s="88"/>
      <c r="R3" s="88"/>
      <c r="S3" s="88"/>
      <c r="T3" s="88"/>
      <c r="U3" s="88"/>
      <c r="V3" s="88"/>
      <c r="W3" s="88"/>
    </row>
    <row r="4" spans="1:23" ht="21">
      <c r="A4" s="89" t="s">
        <v>229</v>
      </c>
      <c r="B4" s="89"/>
      <c r="C4" s="89"/>
      <c r="D4" s="89"/>
      <c r="E4" s="89"/>
      <c r="F4" s="3"/>
      <c r="G4" s="4" t="s">
        <v>11</v>
      </c>
      <c r="H4" s="5"/>
      <c r="I4" s="6"/>
      <c r="J4" s="2"/>
      <c r="K4" s="9" t="s">
        <v>12</v>
      </c>
      <c r="L4" s="9">
        <v>3</v>
      </c>
      <c r="M4" s="2"/>
      <c r="N4" s="10">
        <v>3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21">
      <c r="A5" s="11" t="s">
        <v>13</v>
      </c>
      <c r="B5" s="11"/>
      <c r="C5" s="11"/>
      <c r="D5" s="11"/>
      <c r="E5" s="11"/>
      <c r="F5" s="3"/>
      <c r="G5" s="4" t="s">
        <v>14</v>
      </c>
      <c r="H5" s="41">
        <f>(65/66)*100</f>
        <v>98.484848484848484</v>
      </c>
      <c r="I5" s="6"/>
      <c r="J5" s="2"/>
      <c r="K5" s="13" t="s">
        <v>15</v>
      </c>
      <c r="L5" s="13">
        <v>2</v>
      </c>
      <c r="M5" s="2"/>
      <c r="N5" s="14">
        <v>2</v>
      </c>
      <c r="O5" s="88"/>
      <c r="P5" s="88"/>
      <c r="Q5" s="88"/>
      <c r="R5" s="88"/>
      <c r="S5" s="88"/>
      <c r="T5" s="88"/>
      <c r="U5" s="88"/>
      <c r="V5" s="88"/>
      <c r="W5" s="88"/>
    </row>
    <row r="6" spans="1:23" ht="21">
      <c r="A6" s="15"/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42">
        <f>(63/66)*100</f>
        <v>95.454545454545453</v>
      </c>
      <c r="I6" s="6"/>
      <c r="J6" s="2"/>
      <c r="K6" s="19" t="s">
        <v>20</v>
      </c>
      <c r="L6" s="19">
        <v>1</v>
      </c>
      <c r="M6" s="2"/>
      <c r="N6" s="20">
        <v>1</v>
      </c>
      <c r="O6" s="88"/>
      <c r="P6" s="88"/>
      <c r="Q6" s="88"/>
      <c r="R6" s="88"/>
      <c r="S6" s="88"/>
      <c r="T6" s="88"/>
      <c r="U6" s="88"/>
      <c r="V6" s="88"/>
      <c r="W6" s="88"/>
    </row>
    <row r="7" spans="1:23" ht="58">
      <c r="A7" s="15"/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96.969696969696969</v>
      </c>
      <c r="I7" s="26">
        <v>0.6</v>
      </c>
      <c r="J7" s="2"/>
      <c r="K7" s="27" t="s">
        <v>24</v>
      </c>
      <c r="L7" s="27">
        <v>0</v>
      </c>
      <c r="M7" s="2"/>
      <c r="N7" s="28"/>
      <c r="O7" s="88"/>
      <c r="P7" s="88"/>
      <c r="Q7" s="88"/>
      <c r="R7" s="88"/>
      <c r="S7" s="88"/>
      <c r="T7" s="88"/>
      <c r="U7" s="88"/>
      <c r="V7" s="88"/>
      <c r="W7" s="88"/>
    </row>
    <row r="8" spans="1:23">
      <c r="A8" s="15"/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207</v>
      </c>
      <c r="I8" s="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>
      <c r="A9" s="15"/>
      <c r="B9" s="21" t="s">
        <v>30</v>
      </c>
      <c r="C9" s="23" t="s">
        <v>140</v>
      </c>
      <c r="D9" s="23"/>
      <c r="E9" s="23" t="s">
        <v>140</v>
      </c>
      <c r="F9" s="29"/>
      <c r="G9" s="15"/>
      <c r="H9" s="30"/>
      <c r="I9" s="3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5">
      <c r="A10" s="15"/>
      <c r="B10" s="21" t="s">
        <v>32</v>
      </c>
      <c r="C10" s="23">
        <v>25</v>
      </c>
      <c r="D10" s="31">
        <f>(0.55*25)</f>
        <v>13.750000000000002</v>
      </c>
      <c r="E10" s="32">
        <v>75</v>
      </c>
      <c r="F10" s="33">
        <f>0.55*75</f>
        <v>41.25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  <c r="U10" s="36" t="s">
        <v>46</v>
      </c>
      <c r="V10" s="36" t="s">
        <v>47</v>
      </c>
      <c r="W10" s="2"/>
    </row>
    <row r="11" spans="1:23" ht="15.5">
      <c r="A11" s="15">
        <v>1</v>
      </c>
      <c r="B11" s="70">
        <f>[4]Sheet1!E2231</f>
        <v>171516100002</v>
      </c>
      <c r="C11" s="65">
        <v>22</v>
      </c>
      <c r="D11" s="38">
        <f>COUNTIF(C11:C82,"&gt;="&amp;D10)</f>
        <v>65</v>
      </c>
      <c r="E11" s="65">
        <v>75</v>
      </c>
      <c r="F11" s="39">
        <f>COUNTIF(E11:E82,"&gt;="&amp;F10)</f>
        <v>63</v>
      </c>
      <c r="G11" s="40" t="s">
        <v>48</v>
      </c>
      <c r="H11" s="4">
        <v>2</v>
      </c>
      <c r="I11" s="4">
        <v>2</v>
      </c>
      <c r="J11" s="4">
        <v>2</v>
      </c>
      <c r="K11" s="4">
        <v>1</v>
      </c>
      <c r="L11" s="6"/>
      <c r="M11" s="6"/>
      <c r="N11" s="4"/>
      <c r="O11" s="6"/>
      <c r="P11" s="6"/>
      <c r="Q11" s="4"/>
      <c r="R11" s="6"/>
      <c r="S11" s="6"/>
      <c r="T11" s="6">
        <v>1</v>
      </c>
      <c r="V11" s="6"/>
      <c r="W11" s="2"/>
    </row>
    <row r="12" spans="1:23" ht="15.5">
      <c r="A12" s="15">
        <v>2</v>
      </c>
      <c r="B12" s="70">
        <f>[4]Sheet1!E2232</f>
        <v>171516100003</v>
      </c>
      <c r="C12" s="65">
        <v>22</v>
      </c>
      <c r="D12" s="41">
        <f>(65/66)*100</f>
        <v>98.484848484848484</v>
      </c>
      <c r="E12" s="65">
        <v>75</v>
      </c>
      <c r="F12" s="42">
        <f>(63/66)*100</f>
        <v>95.454545454545453</v>
      </c>
      <c r="G12" s="40" t="s">
        <v>49</v>
      </c>
      <c r="H12" s="43">
        <v>1</v>
      </c>
      <c r="I12" s="43">
        <v>1</v>
      </c>
      <c r="J12" s="43">
        <v>1</v>
      </c>
      <c r="K12" s="43">
        <v>1</v>
      </c>
      <c r="L12" s="6"/>
      <c r="M12" s="6"/>
      <c r="N12" s="4"/>
      <c r="O12" s="6"/>
      <c r="P12" s="6"/>
      <c r="Q12" s="4"/>
      <c r="R12" s="6"/>
      <c r="S12" s="6"/>
      <c r="T12" s="6">
        <v>1</v>
      </c>
      <c r="V12" s="6"/>
      <c r="W12" s="2"/>
    </row>
    <row r="13" spans="1:23" ht="15.5">
      <c r="A13" s="15">
        <v>3</v>
      </c>
      <c r="B13" s="70">
        <f>[4]Sheet1!E2233</f>
        <v>171516100005</v>
      </c>
      <c r="C13" s="65">
        <v>22</v>
      </c>
      <c r="D13" s="38"/>
      <c r="E13" s="65">
        <v>75</v>
      </c>
      <c r="F13" s="44"/>
      <c r="G13" s="40" t="s">
        <v>50</v>
      </c>
      <c r="H13" s="43">
        <v>1</v>
      </c>
      <c r="I13" s="43">
        <v>2</v>
      </c>
      <c r="J13" s="43">
        <v>1</v>
      </c>
      <c r="K13" s="43">
        <v>2</v>
      </c>
      <c r="L13" s="6"/>
      <c r="M13" s="6"/>
      <c r="N13" s="4"/>
      <c r="O13" s="6"/>
      <c r="P13" s="6"/>
      <c r="Q13" s="4"/>
      <c r="R13" s="6"/>
      <c r="S13" s="6"/>
      <c r="T13" s="6">
        <v>1</v>
      </c>
      <c r="V13" s="6"/>
      <c r="W13" s="2"/>
    </row>
    <row r="14" spans="1:23" ht="15.5">
      <c r="A14" s="15">
        <v>4</v>
      </c>
      <c r="B14" s="70">
        <f>[4]Sheet1!E2234</f>
        <v>171516100006</v>
      </c>
      <c r="C14" s="65">
        <v>19</v>
      </c>
      <c r="D14" s="38"/>
      <c r="E14" s="65">
        <v>69</v>
      </c>
      <c r="F14" s="44"/>
      <c r="G14" s="40" t="s">
        <v>51</v>
      </c>
      <c r="H14" s="43">
        <v>2</v>
      </c>
      <c r="I14" s="43">
        <v>1</v>
      </c>
      <c r="J14" s="43">
        <v>1</v>
      </c>
      <c r="K14" s="43">
        <v>2</v>
      </c>
      <c r="L14" s="6"/>
      <c r="M14" s="6"/>
      <c r="N14" s="4"/>
      <c r="O14" s="6"/>
      <c r="P14" s="6"/>
      <c r="Q14" s="4"/>
      <c r="R14" s="6"/>
      <c r="S14" s="6"/>
      <c r="T14" s="6">
        <v>2</v>
      </c>
      <c r="V14" s="6"/>
      <c r="W14" s="2"/>
    </row>
    <row r="15" spans="1:23" ht="15.5">
      <c r="A15" s="15">
        <v>5</v>
      </c>
      <c r="B15" s="70">
        <f>[4]Sheet1!E2235</f>
        <v>171516100007</v>
      </c>
      <c r="C15" s="65">
        <v>20</v>
      </c>
      <c r="D15" s="38"/>
      <c r="E15" s="65">
        <v>75</v>
      </c>
      <c r="F15" s="44"/>
      <c r="G15" s="40" t="s">
        <v>52</v>
      </c>
      <c r="H15" s="43">
        <v>2</v>
      </c>
      <c r="I15" s="43">
        <v>1</v>
      </c>
      <c r="J15" s="43">
        <v>1</v>
      </c>
      <c r="K15" s="43">
        <v>1</v>
      </c>
      <c r="L15" s="6"/>
      <c r="M15" s="6"/>
      <c r="N15" s="4"/>
      <c r="O15" s="6"/>
      <c r="P15" s="6"/>
      <c r="Q15" s="4"/>
      <c r="R15" s="6"/>
      <c r="S15" s="6"/>
      <c r="T15" s="6">
        <v>1</v>
      </c>
      <c r="V15" s="6"/>
      <c r="W15" s="2"/>
    </row>
    <row r="16" spans="1:23" ht="15.5">
      <c r="A16" s="15">
        <v>6</v>
      </c>
      <c r="B16" s="70">
        <f>[4]Sheet1!E2236</f>
        <v>171516100008</v>
      </c>
      <c r="C16" s="65">
        <v>20</v>
      </c>
      <c r="D16" s="38"/>
      <c r="E16" s="65">
        <v>75</v>
      </c>
      <c r="F16" s="44"/>
      <c r="G16" s="45" t="s">
        <v>53</v>
      </c>
      <c r="H16" s="79">
        <f>AVERAGE(H11:H15)</f>
        <v>1.6</v>
      </c>
      <c r="I16" s="79">
        <f t="shared" ref="I16:K16" si="0">AVERAGE(I11:I15)</f>
        <v>1.4</v>
      </c>
      <c r="J16" s="79">
        <f t="shared" si="0"/>
        <v>1.2</v>
      </c>
      <c r="K16" s="79">
        <f t="shared" si="0"/>
        <v>1.4</v>
      </c>
      <c r="L16" s="79"/>
      <c r="M16" s="79"/>
      <c r="N16" s="79"/>
      <c r="O16" s="79"/>
      <c r="P16" s="79"/>
      <c r="Q16" s="79"/>
      <c r="R16" s="79"/>
      <c r="S16" s="79"/>
      <c r="T16" s="79">
        <f>AVERAGE(T11:T15)</f>
        <v>1.2</v>
      </c>
      <c r="V16" s="79"/>
      <c r="W16" s="2"/>
    </row>
    <row r="17" spans="1:23" ht="15.5">
      <c r="A17" s="15">
        <v>7</v>
      </c>
      <c r="B17" s="70">
        <f>[4]Sheet1!E2237</f>
        <v>171516100009</v>
      </c>
      <c r="C17" s="65">
        <v>19</v>
      </c>
      <c r="D17" s="38"/>
      <c r="E17" s="65">
        <v>62</v>
      </c>
      <c r="F17" s="38"/>
      <c r="G17" s="47" t="s">
        <v>54</v>
      </c>
      <c r="H17" s="48">
        <f>(96.97*H16)/100</f>
        <v>1.5515200000000002</v>
      </c>
      <c r="I17" s="48">
        <f t="shared" ref="I17:K17" si="1">(96.97*I16)/100</f>
        <v>1.3575799999999998</v>
      </c>
      <c r="J17" s="48">
        <f t="shared" si="1"/>
        <v>1.16364</v>
      </c>
      <c r="K17" s="48">
        <f t="shared" si="1"/>
        <v>1.3575799999999998</v>
      </c>
      <c r="L17" s="48"/>
      <c r="M17" s="48"/>
      <c r="N17" s="48"/>
      <c r="O17" s="48"/>
      <c r="P17" s="48"/>
      <c r="Q17" s="48"/>
      <c r="R17" s="48"/>
      <c r="S17" s="48"/>
      <c r="T17" s="48">
        <f>(96.97*T16)/100</f>
        <v>1.16364</v>
      </c>
      <c r="V17" s="48"/>
      <c r="W17" s="2"/>
    </row>
    <row r="18" spans="1:23">
      <c r="A18" s="15">
        <v>8</v>
      </c>
      <c r="B18" s="70">
        <f>[4]Sheet1!E2238</f>
        <v>171516100010</v>
      </c>
      <c r="C18" s="65">
        <v>19</v>
      </c>
      <c r="D18" s="38"/>
      <c r="E18" s="65">
        <v>75</v>
      </c>
      <c r="F18" s="49"/>
      <c r="G18" s="15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>
      <c r="A19" s="15">
        <v>9</v>
      </c>
      <c r="B19" s="70">
        <f>[4]Sheet1!E2239</f>
        <v>171516100011</v>
      </c>
      <c r="C19" s="65">
        <v>21</v>
      </c>
      <c r="D19" s="38"/>
      <c r="E19" s="65">
        <v>31</v>
      </c>
      <c r="F19" s="49"/>
      <c r="G19" s="15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>
      <c r="A20" s="15">
        <v>10</v>
      </c>
      <c r="B20" s="70">
        <f>[4]Sheet1!E2240</f>
        <v>171516100012</v>
      </c>
      <c r="C20" s="65">
        <v>20</v>
      </c>
      <c r="D20" s="38"/>
      <c r="E20" s="65">
        <v>75</v>
      </c>
      <c r="F20" s="49"/>
      <c r="G20" s="15"/>
      <c r="H20" s="2"/>
      <c r="I20" s="2"/>
      <c r="J20" s="30"/>
      <c r="K20" s="3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>
      <c r="A21" s="15">
        <v>11</v>
      </c>
      <c r="B21" s="70">
        <f>[4]Sheet1!E2241</f>
        <v>171516100013</v>
      </c>
      <c r="C21" s="65">
        <v>21</v>
      </c>
      <c r="D21" s="38"/>
      <c r="E21" s="65">
        <v>75</v>
      </c>
      <c r="F21" s="49"/>
      <c r="G21" s="15"/>
      <c r="H21" s="51"/>
      <c r="I21" s="90"/>
      <c r="J21" s="90"/>
      <c r="K21" s="2"/>
      <c r="L21" s="2"/>
      <c r="M21" s="30"/>
      <c r="N21" s="30"/>
      <c r="O21" s="30"/>
      <c r="P21" s="30"/>
      <c r="Q21" s="30"/>
      <c r="R21" s="2"/>
      <c r="S21" s="2"/>
      <c r="T21" s="2"/>
      <c r="U21" s="2"/>
      <c r="V21" s="2"/>
      <c r="W21" s="2"/>
    </row>
    <row r="22" spans="1:23">
      <c r="A22" s="15">
        <v>12</v>
      </c>
      <c r="B22" s="70">
        <f>[4]Sheet1!E2242</f>
        <v>171516100014</v>
      </c>
      <c r="C22" s="65">
        <v>22</v>
      </c>
      <c r="D22" s="38"/>
      <c r="E22" s="65">
        <v>74</v>
      </c>
      <c r="F22" s="49"/>
      <c r="G22" s="15"/>
      <c r="H22" s="52"/>
      <c r="I22" s="53"/>
      <c r="J22" s="53"/>
      <c r="K22" s="2"/>
      <c r="L22" s="2"/>
      <c r="M22" s="30"/>
      <c r="N22" s="30"/>
      <c r="O22" s="30"/>
      <c r="P22" s="30"/>
      <c r="Q22" s="30"/>
      <c r="R22" s="2"/>
      <c r="S22" s="2"/>
      <c r="T22" s="2"/>
      <c r="U22" s="2"/>
      <c r="V22" s="2"/>
      <c r="W22" s="2"/>
    </row>
    <row r="23" spans="1:23">
      <c r="A23" s="15">
        <v>13</v>
      </c>
      <c r="B23" s="70">
        <f>[4]Sheet1!E2243</f>
        <v>171516100017</v>
      </c>
      <c r="C23" s="65">
        <v>21</v>
      </c>
      <c r="D23" s="38"/>
      <c r="E23" s="65">
        <v>62</v>
      </c>
      <c r="F23" s="49"/>
      <c r="G23" s="15"/>
      <c r="H23" s="15"/>
      <c r="I23" s="2"/>
      <c r="J23" s="2"/>
      <c r="K23" s="2"/>
      <c r="L23" s="2"/>
      <c r="M23" s="2"/>
      <c r="N23" s="30"/>
      <c r="O23" s="30"/>
      <c r="P23" s="30"/>
      <c r="Q23" s="30"/>
      <c r="R23" s="30"/>
      <c r="S23" s="2"/>
      <c r="T23" s="2"/>
      <c r="U23" s="2"/>
      <c r="V23" s="2"/>
      <c r="W23" s="2"/>
    </row>
    <row r="24" spans="1:23">
      <c r="A24" s="15">
        <v>14</v>
      </c>
      <c r="B24" s="70">
        <f>[4]Sheet1!E2244</f>
        <v>171516100018</v>
      </c>
      <c r="C24" s="65">
        <v>21</v>
      </c>
      <c r="D24" s="38"/>
      <c r="E24" s="65">
        <v>61</v>
      </c>
      <c r="F24" s="49"/>
      <c r="G24" s="15"/>
      <c r="H24" s="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2"/>
    </row>
    <row r="25" spans="1:23" ht="15.5">
      <c r="A25" s="15">
        <v>15</v>
      </c>
      <c r="B25" s="70">
        <f>[4]Sheet1!E2245</f>
        <v>171516100019</v>
      </c>
      <c r="C25" s="65">
        <v>21</v>
      </c>
      <c r="D25" s="54"/>
      <c r="E25" s="65">
        <v>75</v>
      </c>
      <c r="F25" s="55"/>
      <c r="G25" s="56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2"/>
    </row>
    <row r="26" spans="1:23" ht="15.5">
      <c r="A26" s="15">
        <v>16</v>
      </c>
      <c r="B26" s="70">
        <f>[4]Sheet1!E2246</f>
        <v>171516100021</v>
      </c>
      <c r="C26" s="65">
        <v>22</v>
      </c>
      <c r="D26" s="38"/>
      <c r="E26" s="65">
        <v>75</v>
      </c>
      <c r="F26" s="49"/>
      <c r="G26" s="56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2"/>
    </row>
    <row r="27" spans="1:23" ht="15.5">
      <c r="A27" s="15">
        <v>17</v>
      </c>
      <c r="B27" s="70">
        <f>[4]Sheet1!E2247</f>
        <v>171516100022</v>
      </c>
      <c r="C27" s="65">
        <v>21</v>
      </c>
      <c r="D27" s="38"/>
      <c r="E27" s="65">
        <v>68</v>
      </c>
      <c r="F27" s="49"/>
      <c r="G27" s="56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2"/>
    </row>
    <row r="28" spans="1:23" ht="15.5">
      <c r="A28" s="15">
        <v>18</v>
      </c>
      <c r="B28" s="70">
        <f>[4]Sheet1!E2248</f>
        <v>171516100023</v>
      </c>
      <c r="C28" s="65">
        <v>20</v>
      </c>
      <c r="D28" s="38"/>
      <c r="E28" s="65">
        <v>68</v>
      </c>
      <c r="F28" s="49"/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2"/>
    </row>
    <row r="29" spans="1:23" ht="15.5">
      <c r="A29" s="15">
        <v>19</v>
      </c>
      <c r="B29" s="70">
        <f>[4]Sheet1!E2249</f>
        <v>171516100024</v>
      </c>
      <c r="C29" s="65">
        <v>24</v>
      </c>
      <c r="D29" s="38"/>
      <c r="E29" s="65">
        <v>63</v>
      </c>
      <c r="F29" s="49"/>
      <c r="G29" s="56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2"/>
    </row>
    <row r="30" spans="1:23" ht="15.5">
      <c r="A30" s="15">
        <v>20</v>
      </c>
      <c r="B30" s="70">
        <f>[4]Sheet1!E2250</f>
        <v>171516100026</v>
      </c>
      <c r="C30" s="65">
        <v>21</v>
      </c>
      <c r="D30" s="38"/>
      <c r="E30" s="65">
        <v>75</v>
      </c>
      <c r="F30" s="49"/>
      <c r="G30" s="56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2"/>
    </row>
    <row r="31" spans="1:23" ht="15.5">
      <c r="A31" s="15">
        <v>21</v>
      </c>
      <c r="B31" s="70">
        <f>[4]Sheet1!E2251</f>
        <v>171516100030</v>
      </c>
      <c r="C31" s="65">
        <v>18</v>
      </c>
      <c r="D31" s="38"/>
      <c r="E31" s="65">
        <v>73</v>
      </c>
      <c r="F31" s="49"/>
      <c r="G31" s="56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2"/>
    </row>
    <row r="32" spans="1:23" ht="15.5">
      <c r="A32" s="15">
        <v>22</v>
      </c>
      <c r="B32" s="70">
        <f>[4]Sheet1!E2252</f>
        <v>171516100031</v>
      </c>
      <c r="C32" s="65">
        <v>21</v>
      </c>
      <c r="D32" s="38"/>
      <c r="E32" s="65">
        <v>74</v>
      </c>
      <c r="F32" s="49"/>
      <c r="G32" s="56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2"/>
    </row>
    <row r="33" spans="1:23" ht="15.5">
      <c r="A33" s="15">
        <v>23</v>
      </c>
      <c r="B33" s="70">
        <f>[4]Sheet1!E2253</f>
        <v>171516100032</v>
      </c>
      <c r="C33" s="65">
        <v>22</v>
      </c>
      <c r="D33" s="38"/>
      <c r="E33" s="65">
        <v>75</v>
      </c>
      <c r="F33" s="49"/>
      <c r="G33" s="5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2"/>
    </row>
    <row r="34" spans="1:23" ht="15.5">
      <c r="A34" s="15">
        <v>24</v>
      </c>
      <c r="B34" s="70">
        <f>[4]Sheet1!E2254</f>
        <v>171516100033</v>
      </c>
      <c r="C34" s="65">
        <v>22</v>
      </c>
      <c r="D34" s="38"/>
      <c r="E34" s="65">
        <v>75</v>
      </c>
      <c r="F34" s="49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>
      <c r="A35" s="15">
        <v>25</v>
      </c>
      <c r="B35" s="70">
        <f>[4]Sheet1!E2255</f>
        <v>171516100034</v>
      </c>
      <c r="C35" s="65">
        <v>20</v>
      </c>
      <c r="D35" s="38"/>
      <c r="E35" s="65">
        <v>75</v>
      </c>
      <c r="F35" s="49"/>
      <c r="G35" s="50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2"/>
    </row>
    <row r="36" spans="1:23">
      <c r="A36" s="15">
        <v>26</v>
      </c>
      <c r="B36" s="70">
        <f>[4]Sheet1!E2256</f>
        <v>171516100035</v>
      </c>
      <c r="C36" s="65">
        <v>20</v>
      </c>
      <c r="D36" s="38"/>
      <c r="E36" s="65">
        <v>75</v>
      </c>
      <c r="F36" s="49"/>
      <c r="G36" s="15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>
      <c r="A37" s="15">
        <v>27</v>
      </c>
      <c r="B37" s="70">
        <f>[4]Sheet1!E2257</f>
        <v>171516100037</v>
      </c>
      <c r="C37" s="65">
        <v>21</v>
      </c>
      <c r="D37" s="38"/>
      <c r="E37" s="65">
        <v>73</v>
      </c>
      <c r="F37" s="49"/>
      <c r="G37" s="15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5">
      <c r="A38" s="15">
        <v>28</v>
      </c>
      <c r="B38" s="70">
        <f>[4]Sheet1!E2258</f>
        <v>171516100038</v>
      </c>
      <c r="C38" s="65">
        <v>20</v>
      </c>
      <c r="D38" s="38"/>
      <c r="E38" s="65">
        <v>73</v>
      </c>
      <c r="F38" s="49"/>
      <c r="G38" s="5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2"/>
    </row>
    <row r="39" spans="1:23" ht="15.5">
      <c r="A39" s="15">
        <v>29</v>
      </c>
      <c r="B39" s="70">
        <f>[4]Sheet1!E2259</f>
        <v>171516100039</v>
      </c>
      <c r="C39" s="65">
        <v>21</v>
      </c>
      <c r="D39" s="38"/>
      <c r="E39" s="65">
        <v>71</v>
      </c>
      <c r="F39" s="49"/>
      <c r="G39" s="56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2"/>
    </row>
    <row r="40" spans="1:23" ht="15.5">
      <c r="A40" s="15">
        <v>30</v>
      </c>
      <c r="B40" s="70">
        <f>[4]Sheet1!E2260</f>
        <v>171516100040</v>
      </c>
      <c r="C40" s="65">
        <v>21</v>
      </c>
      <c r="D40" s="38"/>
      <c r="E40" s="65">
        <v>72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2"/>
    </row>
    <row r="41" spans="1:23" ht="15.5">
      <c r="A41" s="15">
        <v>31</v>
      </c>
      <c r="B41" s="70">
        <f>[4]Sheet1!E2261</f>
        <v>171516100041</v>
      </c>
      <c r="C41" s="65">
        <v>18</v>
      </c>
      <c r="D41" s="38"/>
      <c r="E41" s="65">
        <v>75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2"/>
    </row>
    <row r="42" spans="1:23" ht="15.5">
      <c r="A42" s="15">
        <v>32</v>
      </c>
      <c r="B42" s="70">
        <f>[4]Sheet1!E2262</f>
        <v>171516100042</v>
      </c>
      <c r="C42" s="65">
        <v>17</v>
      </c>
      <c r="D42" s="38"/>
      <c r="E42" s="65">
        <v>75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2"/>
    </row>
    <row r="43" spans="1:23" ht="15.5">
      <c r="A43" s="15">
        <v>33</v>
      </c>
      <c r="B43" s="70">
        <f>[4]Sheet1!E2263</f>
        <v>171516100043</v>
      </c>
      <c r="C43" s="65">
        <v>19</v>
      </c>
      <c r="D43" s="38"/>
      <c r="E43" s="65">
        <v>73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2"/>
    </row>
    <row r="44" spans="1:23" ht="15.5">
      <c r="A44" s="15">
        <v>34</v>
      </c>
      <c r="B44" s="70">
        <f>[4]Sheet1!E2264</f>
        <v>171516100044</v>
      </c>
      <c r="C44" s="65">
        <v>19</v>
      </c>
      <c r="D44" s="38"/>
      <c r="E44" s="65">
        <v>73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2"/>
    </row>
    <row r="45" spans="1:23" ht="15.5">
      <c r="A45" s="15">
        <v>35</v>
      </c>
      <c r="B45" s="70">
        <f>[4]Sheet1!E2265</f>
        <v>171516100045</v>
      </c>
      <c r="C45" s="65">
        <v>21</v>
      </c>
      <c r="D45" s="38"/>
      <c r="E45" s="65">
        <v>68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2"/>
    </row>
    <row r="46" spans="1:23" ht="15.5">
      <c r="A46" s="15">
        <v>36</v>
      </c>
      <c r="B46" s="70">
        <f>[4]Sheet1!E2266</f>
        <v>171516100048</v>
      </c>
      <c r="C46" s="65">
        <v>20</v>
      </c>
      <c r="D46" s="38"/>
      <c r="E46" s="65">
        <v>74</v>
      </c>
      <c r="F46" s="49"/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2"/>
    </row>
    <row r="47" spans="1:23" ht="15.5">
      <c r="A47" s="15">
        <v>37</v>
      </c>
      <c r="B47" s="70">
        <f>[4]Sheet1!E2267</f>
        <v>171516100049</v>
      </c>
      <c r="C47" s="65">
        <v>22</v>
      </c>
      <c r="D47" s="38"/>
      <c r="E47" s="65">
        <v>74</v>
      </c>
      <c r="F47" s="49"/>
      <c r="G47" s="5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2"/>
    </row>
    <row r="48" spans="1:23" ht="15.5">
      <c r="A48" s="15">
        <v>38</v>
      </c>
      <c r="B48" s="70">
        <f>[4]Sheet1!E2268</f>
        <v>171516100050</v>
      </c>
      <c r="C48" s="65">
        <v>19</v>
      </c>
      <c r="D48" s="38"/>
      <c r="E48" s="65">
        <v>73</v>
      </c>
      <c r="F48" s="49"/>
      <c r="G48" s="5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2"/>
    </row>
    <row r="49" spans="1:23">
      <c r="A49" s="15">
        <v>39</v>
      </c>
      <c r="B49" s="70">
        <f>[4]Sheet1!E2269</f>
        <v>171516100051</v>
      </c>
      <c r="C49" s="65">
        <v>20</v>
      </c>
      <c r="D49" s="38"/>
      <c r="E49" s="65">
        <v>63</v>
      </c>
      <c r="F49" s="49"/>
      <c r="G49" s="50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2"/>
    </row>
    <row r="50" spans="1:23">
      <c r="A50" s="15">
        <v>40</v>
      </c>
      <c r="B50" s="70">
        <f>[4]Sheet1!E2270</f>
        <v>171516100052</v>
      </c>
      <c r="C50" s="65">
        <v>20</v>
      </c>
      <c r="D50" s="38"/>
      <c r="E50" s="65">
        <v>66</v>
      </c>
      <c r="F50" s="49"/>
      <c r="G50" s="15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>
      <c r="A51" s="15">
        <v>41</v>
      </c>
      <c r="B51" s="70">
        <f>[4]Sheet1!E2271</f>
        <v>171516100053</v>
      </c>
      <c r="C51" s="65">
        <v>19</v>
      </c>
      <c r="D51" s="38"/>
      <c r="E51" s="65">
        <v>73</v>
      </c>
      <c r="F51" s="49"/>
      <c r="G51" s="15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5">
      <c r="A52" s="15">
        <v>42</v>
      </c>
      <c r="B52" s="70">
        <f>[4]Sheet1!E2272</f>
        <v>171516100054</v>
      </c>
      <c r="C52" s="65">
        <v>21</v>
      </c>
      <c r="D52" s="54"/>
      <c r="E52" s="65">
        <v>72</v>
      </c>
      <c r="F52" s="55"/>
      <c r="G52" s="5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2"/>
    </row>
    <row r="53" spans="1:23" ht="15.5">
      <c r="A53" s="15">
        <v>43</v>
      </c>
      <c r="B53" s="70">
        <f>[4]Sheet1!E2273</f>
        <v>171516100055</v>
      </c>
      <c r="C53" s="65">
        <v>19</v>
      </c>
      <c r="D53" s="54"/>
      <c r="E53" s="65">
        <v>73</v>
      </c>
      <c r="F53" s="55"/>
      <c r="G53" s="5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2"/>
    </row>
    <row r="54" spans="1:23" ht="15.5">
      <c r="A54" s="15">
        <v>44</v>
      </c>
      <c r="B54" s="70">
        <f>[4]Sheet1!E2274</f>
        <v>171516100056</v>
      </c>
      <c r="C54" s="65">
        <v>18</v>
      </c>
      <c r="D54" s="38"/>
      <c r="E54" s="65">
        <v>75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2"/>
    </row>
    <row r="55" spans="1:23" ht="15.5">
      <c r="A55" s="15">
        <v>45</v>
      </c>
      <c r="B55" s="70">
        <f>[4]Sheet1!E2275</f>
        <v>171516100057</v>
      </c>
      <c r="C55" s="65">
        <v>20</v>
      </c>
      <c r="D55" s="38"/>
      <c r="E55" s="65">
        <v>68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2"/>
    </row>
    <row r="56" spans="1:23" ht="15.5">
      <c r="A56" s="15">
        <v>46</v>
      </c>
      <c r="B56" s="70">
        <f>[4]Sheet1!E2276</f>
        <v>171516100058</v>
      </c>
      <c r="C56" s="65">
        <v>22</v>
      </c>
      <c r="D56" s="38"/>
      <c r="E56" s="65">
        <v>74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2"/>
    </row>
    <row r="57" spans="1:23" ht="15.5">
      <c r="A57" s="15">
        <v>47</v>
      </c>
      <c r="B57" s="70">
        <f>[4]Sheet1!E2277</f>
        <v>171516100059</v>
      </c>
      <c r="C57" s="65">
        <v>20</v>
      </c>
      <c r="D57" s="38"/>
      <c r="E57" s="65">
        <v>75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2"/>
    </row>
    <row r="58" spans="1:23" ht="15.5">
      <c r="A58" s="15">
        <v>48</v>
      </c>
      <c r="B58" s="70">
        <f>[4]Sheet1!E2278</f>
        <v>171516100060</v>
      </c>
      <c r="C58" s="65">
        <v>20</v>
      </c>
      <c r="D58" s="38"/>
      <c r="E58" s="65">
        <v>75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2"/>
    </row>
    <row r="59" spans="1:23" ht="15.5">
      <c r="A59" s="15">
        <v>49</v>
      </c>
      <c r="B59" s="70">
        <f>[4]Sheet1!E2279</f>
        <v>171516100061</v>
      </c>
      <c r="C59" s="65">
        <v>20</v>
      </c>
      <c r="D59" s="38"/>
      <c r="E59" s="65">
        <v>75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2"/>
    </row>
    <row r="60" spans="1:23" ht="15.5">
      <c r="A60" s="15">
        <v>50</v>
      </c>
      <c r="B60" s="70">
        <f>[4]Sheet1!E2280</f>
        <v>171516100062</v>
      </c>
      <c r="C60" s="65">
        <v>19</v>
      </c>
      <c r="D60" s="38"/>
      <c r="E60" s="65">
        <v>75</v>
      </c>
      <c r="F60" s="49"/>
      <c r="G60" s="5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2"/>
    </row>
    <row r="61" spans="1:23" ht="15.5">
      <c r="A61" s="15">
        <v>51</v>
      </c>
      <c r="B61" s="70">
        <f>[4]Sheet1!E2281</f>
        <v>171516100064</v>
      </c>
      <c r="C61" s="65">
        <v>24</v>
      </c>
      <c r="D61" s="38"/>
      <c r="E61" s="65">
        <v>73</v>
      </c>
      <c r="F61" s="49"/>
      <c r="G61" s="56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2"/>
    </row>
    <row r="62" spans="1:23" ht="15.5">
      <c r="A62" s="15">
        <v>52</v>
      </c>
      <c r="B62" s="70">
        <f>[4]Sheet1!E2282</f>
        <v>171516100066</v>
      </c>
      <c r="C62" s="65">
        <v>20</v>
      </c>
      <c r="D62" s="38"/>
      <c r="E62" s="65">
        <v>74</v>
      </c>
      <c r="F62" s="49"/>
      <c r="G62" s="5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2"/>
    </row>
    <row r="63" spans="1:23">
      <c r="A63" s="15">
        <v>53</v>
      </c>
      <c r="B63" s="70">
        <f>[4]Sheet1!E2283</f>
        <v>171516100067</v>
      </c>
      <c r="C63" s="65">
        <v>21</v>
      </c>
      <c r="D63" s="38"/>
      <c r="E63" s="65">
        <v>69</v>
      </c>
      <c r="F63" s="49"/>
      <c r="G63" s="15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>
      <c r="A64" s="15">
        <v>54</v>
      </c>
      <c r="B64" s="70">
        <f>[4]Sheet1!E2284</f>
        <v>171516100068</v>
      </c>
      <c r="C64" s="65">
        <v>21</v>
      </c>
      <c r="D64" s="38"/>
      <c r="E64" s="65">
        <v>68</v>
      </c>
      <c r="F64" s="49"/>
      <c r="G64" s="1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>
      <c r="A65" s="15">
        <v>55</v>
      </c>
      <c r="B65" s="70">
        <f>[4]Sheet1!E2285</f>
        <v>171516100069</v>
      </c>
      <c r="C65" s="65">
        <v>20</v>
      </c>
      <c r="D65" s="38"/>
      <c r="E65" s="65">
        <v>75</v>
      </c>
      <c r="F65" s="49"/>
      <c r="G65" s="1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>
      <c r="A66" s="15">
        <v>56</v>
      </c>
      <c r="B66" s="70">
        <f>[4]Sheet1!E2286</f>
        <v>171516100070</v>
      </c>
      <c r="C66" s="65">
        <v>19</v>
      </c>
      <c r="D66" s="38"/>
      <c r="E66" s="65">
        <v>75</v>
      </c>
      <c r="F66" s="49"/>
      <c r="G66" s="1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>
      <c r="A67" s="15">
        <v>57</v>
      </c>
      <c r="B67" s="70">
        <f>[4]Sheet1!E2287</f>
        <v>171516100071</v>
      </c>
      <c r="C67" s="65">
        <v>22</v>
      </c>
      <c r="D67" s="38"/>
      <c r="E67" s="65">
        <v>62</v>
      </c>
      <c r="F67" s="49"/>
      <c r="G67" s="1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>
      <c r="A68" s="15">
        <v>58</v>
      </c>
      <c r="B68" s="70">
        <f>[4]Sheet1!E2288</f>
        <v>171516100072</v>
      </c>
      <c r="C68" s="65">
        <v>21</v>
      </c>
      <c r="D68" s="38"/>
      <c r="E68" s="65">
        <v>74</v>
      </c>
      <c r="F68" s="49"/>
      <c r="G68" s="15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>
      <c r="A69" s="15">
        <v>59</v>
      </c>
      <c r="B69" s="70">
        <f>[4]Sheet1!E2289</f>
        <v>171516100073</v>
      </c>
      <c r="C69" s="65">
        <v>20</v>
      </c>
      <c r="D69" s="38"/>
      <c r="E69" s="65">
        <v>72</v>
      </c>
      <c r="F69" s="49"/>
      <c r="G69" s="15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>
      <c r="A70" s="15">
        <v>60</v>
      </c>
      <c r="B70" s="70">
        <f>[4]Sheet1!E2290</f>
        <v>171516100074</v>
      </c>
      <c r="C70" s="65">
        <v>20</v>
      </c>
      <c r="D70" s="38"/>
      <c r="E70" s="65">
        <v>75</v>
      </c>
      <c r="F70" s="49"/>
      <c r="G70" s="15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>
      <c r="A71" s="15">
        <v>61</v>
      </c>
      <c r="B71" s="70">
        <f>[4]Sheet1!E2291</f>
        <v>171516101075</v>
      </c>
      <c r="C71" s="65">
        <v>23</v>
      </c>
      <c r="E71" s="65">
        <v>30</v>
      </c>
    </row>
    <row r="72" spans="1:23">
      <c r="A72" s="15">
        <v>62</v>
      </c>
      <c r="B72" s="70">
        <f>[4]Sheet1!E2292</f>
        <v>171516101076</v>
      </c>
      <c r="C72" s="65">
        <v>22</v>
      </c>
      <c r="E72" s="65">
        <v>69</v>
      </c>
    </row>
    <row r="73" spans="1:23">
      <c r="A73" s="15">
        <v>63</v>
      </c>
      <c r="B73" s="70">
        <f>[4]Sheet1!E2293</f>
        <v>171516101077</v>
      </c>
      <c r="C73" s="65">
        <v>20</v>
      </c>
      <c r="E73" s="65">
        <v>53</v>
      </c>
    </row>
    <row r="74" spans="1:23">
      <c r="A74" s="15">
        <v>64</v>
      </c>
      <c r="B74" s="70">
        <f>[4]Sheet1!E2294</f>
        <v>171516101078</v>
      </c>
      <c r="C74" s="82">
        <v>13.75</v>
      </c>
      <c r="E74" s="65">
        <v>75</v>
      </c>
    </row>
    <row r="75" spans="1:23">
      <c r="A75" s="15">
        <v>65</v>
      </c>
      <c r="B75" s="70">
        <f>[4]Sheet1!E2295</f>
        <v>171516101079</v>
      </c>
      <c r="C75" s="65">
        <v>13</v>
      </c>
      <c r="E75" s="65">
        <v>42</v>
      </c>
    </row>
    <row r="76" spans="1:23">
      <c r="A76" s="15">
        <v>66</v>
      </c>
      <c r="B76" s="70">
        <f>[4]Sheet1!E2296</f>
        <v>171516101080</v>
      </c>
      <c r="C76" s="65">
        <v>14</v>
      </c>
      <c r="E76" s="65">
        <v>39</v>
      </c>
    </row>
  </sheetData>
  <mergeCells count="7">
    <mergeCell ref="O3:W7"/>
    <mergeCell ref="A4:E4"/>
    <mergeCell ref="I21:J21"/>
    <mergeCell ref="A1:E1"/>
    <mergeCell ref="G1:M1"/>
    <mergeCell ref="A2:E2"/>
    <mergeCell ref="A3:E3"/>
  </mergeCells>
  <conditionalFormatting sqref="C75:C76">
    <cfRule type="cellIs" dxfId="35" priority="4" operator="equal">
      <formula>0</formula>
    </cfRule>
  </conditionalFormatting>
  <conditionalFormatting sqref="C74">
    <cfRule type="cellIs" dxfId="34" priority="3" operator="equal">
      <formula>0</formula>
    </cfRule>
  </conditionalFormatting>
  <conditionalFormatting sqref="C11:C73">
    <cfRule type="cellIs" dxfId="33" priority="1" operator="equal">
      <formula>0</formula>
    </cfRule>
    <cfRule type="cellIs" dxfId="32" priority="2" operator="equal">
      <formula>"NA"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6"/>
  <sheetViews>
    <sheetView topLeftCell="E10" workbookViewId="0">
      <selection activeCell="H17" sqref="H17:V17"/>
    </sheetView>
  </sheetViews>
  <sheetFormatPr defaultRowHeight="14.5"/>
  <sheetData>
    <row r="1" spans="1:23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89" t="s">
        <v>1</v>
      </c>
      <c r="B2" s="89"/>
      <c r="C2" s="89"/>
      <c r="D2" s="89"/>
      <c r="E2" s="89"/>
      <c r="F2" s="3"/>
      <c r="G2" s="4" t="s">
        <v>2</v>
      </c>
      <c r="H2" s="5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2.5">
      <c r="A3" s="89" t="s">
        <v>230</v>
      </c>
      <c r="B3" s="89"/>
      <c r="C3" s="89"/>
      <c r="D3" s="89"/>
      <c r="E3" s="89"/>
      <c r="F3" s="3"/>
      <c r="G3" s="4" t="s">
        <v>4</v>
      </c>
      <c r="H3" s="5"/>
      <c r="I3" s="7" t="s">
        <v>5</v>
      </c>
      <c r="J3" s="2"/>
      <c r="K3" s="8" t="s">
        <v>6</v>
      </c>
      <c r="L3" s="8" t="s">
        <v>7</v>
      </c>
      <c r="M3" s="2"/>
      <c r="N3" s="8" t="s">
        <v>8</v>
      </c>
      <c r="O3" s="88" t="s">
        <v>9</v>
      </c>
      <c r="P3" s="88"/>
      <c r="Q3" s="88"/>
      <c r="R3" s="88"/>
      <c r="S3" s="88"/>
      <c r="T3" s="88"/>
      <c r="U3" s="88"/>
      <c r="V3" s="88"/>
      <c r="W3" s="88"/>
    </row>
    <row r="4" spans="1:23" ht="21">
      <c r="A4" s="89" t="s">
        <v>231</v>
      </c>
      <c r="B4" s="89"/>
      <c r="C4" s="89"/>
      <c r="D4" s="89"/>
      <c r="E4" s="89"/>
      <c r="F4" s="3"/>
      <c r="G4" s="4" t="s">
        <v>11</v>
      </c>
      <c r="H4" s="5"/>
      <c r="I4" s="6"/>
      <c r="J4" s="2"/>
      <c r="K4" s="9" t="s">
        <v>12</v>
      </c>
      <c r="L4" s="9">
        <v>3</v>
      </c>
      <c r="M4" s="2"/>
      <c r="N4" s="10">
        <v>3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21">
      <c r="A5" s="11" t="s">
        <v>13</v>
      </c>
      <c r="B5" s="11"/>
      <c r="C5" s="11"/>
      <c r="D5" s="11"/>
      <c r="E5" s="11"/>
      <c r="F5" s="3"/>
      <c r="G5" s="4" t="s">
        <v>14</v>
      </c>
      <c r="H5" s="41">
        <f>(63/66)*100</f>
        <v>95.454545454545453</v>
      </c>
      <c r="I5" s="6"/>
      <c r="J5" s="2"/>
      <c r="K5" s="13" t="s">
        <v>15</v>
      </c>
      <c r="L5" s="13">
        <v>2</v>
      </c>
      <c r="M5" s="2"/>
      <c r="N5" s="14">
        <v>2</v>
      </c>
      <c r="O5" s="88"/>
      <c r="P5" s="88"/>
      <c r="Q5" s="88"/>
      <c r="R5" s="88"/>
      <c r="S5" s="88"/>
      <c r="T5" s="88"/>
      <c r="U5" s="88"/>
      <c r="V5" s="88"/>
      <c r="W5" s="88"/>
    </row>
    <row r="6" spans="1:23" ht="21">
      <c r="A6" s="15"/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42">
        <f>(60/66)*100</f>
        <v>90.909090909090907</v>
      </c>
      <c r="I6" s="6"/>
      <c r="J6" s="2"/>
      <c r="K6" s="19" t="s">
        <v>20</v>
      </c>
      <c r="L6" s="19">
        <v>1</v>
      </c>
      <c r="M6" s="2"/>
      <c r="N6" s="20">
        <v>1</v>
      </c>
      <c r="O6" s="88"/>
      <c r="P6" s="88"/>
      <c r="Q6" s="88"/>
      <c r="R6" s="88"/>
      <c r="S6" s="88"/>
      <c r="T6" s="88"/>
      <c r="U6" s="88"/>
      <c r="V6" s="88"/>
      <c r="W6" s="88"/>
    </row>
    <row r="7" spans="1:23" ht="58">
      <c r="A7" s="15"/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93.181818181818187</v>
      </c>
      <c r="I7" s="26">
        <v>0.6</v>
      </c>
      <c r="J7" s="2"/>
      <c r="K7" s="27" t="s">
        <v>24</v>
      </c>
      <c r="L7" s="27">
        <v>0</v>
      </c>
      <c r="M7" s="2"/>
      <c r="N7" s="28"/>
      <c r="O7" s="88"/>
      <c r="P7" s="88"/>
      <c r="Q7" s="88"/>
      <c r="R7" s="88"/>
      <c r="S7" s="88"/>
      <c r="T7" s="88"/>
      <c r="U7" s="88"/>
      <c r="V7" s="88"/>
      <c r="W7" s="88"/>
    </row>
    <row r="8" spans="1:23">
      <c r="A8" s="15"/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207</v>
      </c>
      <c r="I8" s="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>
      <c r="A9" s="15"/>
      <c r="B9" s="21" t="s">
        <v>30</v>
      </c>
      <c r="C9" s="23" t="s">
        <v>140</v>
      </c>
      <c r="D9" s="23"/>
      <c r="E9" s="23" t="s">
        <v>140</v>
      </c>
      <c r="F9" s="29"/>
      <c r="G9" s="15"/>
      <c r="H9" s="30"/>
      <c r="I9" s="3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5">
      <c r="A10" s="15"/>
      <c r="B10" s="21" t="s">
        <v>32</v>
      </c>
      <c r="C10" s="23">
        <v>25</v>
      </c>
      <c r="D10" s="31">
        <f>(0.55*25)</f>
        <v>13.750000000000002</v>
      </c>
      <c r="E10" s="32">
        <v>75</v>
      </c>
      <c r="F10" s="33">
        <f>0.55*75</f>
        <v>41.25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  <c r="U10" s="36" t="s">
        <v>46</v>
      </c>
      <c r="V10" s="36" t="s">
        <v>47</v>
      </c>
      <c r="W10" s="2"/>
    </row>
    <row r="11" spans="1:23" ht="15.5">
      <c r="A11" s="15">
        <v>1</v>
      </c>
      <c r="B11" s="70">
        <f>[4]Sheet1!E2231</f>
        <v>171516100002</v>
      </c>
      <c r="C11" s="65">
        <v>21</v>
      </c>
      <c r="D11" s="38">
        <f>COUNTIF(C11:C82,"&gt;="&amp;D10)</f>
        <v>63</v>
      </c>
      <c r="E11" s="65">
        <v>61</v>
      </c>
      <c r="F11" s="39">
        <f>COUNTIF(E11:E82,"&gt;="&amp;F10)</f>
        <v>60</v>
      </c>
      <c r="G11" s="40" t="s">
        <v>48</v>
      </c>
      <c r="H11" s="4">
        <v>2</v>
      </c>
      <c r="I11" s="2"/>
      <c r="J11" s="4">
        <v>2</v>
      </c>
      <c r="K11" s="6"/>
      <c r="L11" s="6"/>
      <c r="M11" s="2"/>
      <c r="N11" s="6"/>
      <c r="O11" s="6"/>
      <c r="P11" s="6"/>
      <c r="Q11" s="6"/>
      <c r="R11" s="4"/>
      <c r="S11" s="6"/>
      <c r="T11" s="6">
        <v>1</v>
      </c>
      <c r="U11" s="6"/>
      <c r="V11" s="6">
        <v>2</v>
      </c>
      <c r="W11" s="2"/>
    </row>
    <row r="12" spans="1:23" ht="15.5">
      <c r="A12" s="15">
        <v>2</v>
      </c>
      <c r="B12" s="70">
        <f>[4]Sheet1!E2232</f>
        <v>171516100003</v>
      </c>
      <c r="C12" s="65">
        <v>21</v>
      </c>
      <c r="D12" s="41">
        <f>(63/66)*100</f>
        <v>95.454545454545453</v>
      </c>
      <c r="E12" s="65">
        <v>67</v>
      </c>
      <c r="F12" s="42">
        <f>(60/66)*100</f>
        <v>90.909090909090907</v>
      </c>
      <c r="G12" s="40" t="s">
        <v>49</v>
      </c>
      <c r="H12" s="43">
        <v>2</v>
      </c>
      <c r="I12" s="2"/>
      <c r="J12" s="43">
        <v>1</v>
      </c>
      <c r="K12" s="6"/>
      <c r="L12" s="6"/>
      <c r="M12" s="2"/>
      <c r="N12" s="6"/>
      <c r="O12" s="6"/>
      <c r="P12" s="6"/>
      <c r="Q12" s="6"/>
      <c r="R12" s="43"/>
      <c r="S12" s="6"/>
      <c r="T12" s="6">
        <v>1</v>
      </c>
      <c r="U12" s="6"/>
      <c r="V12" s="6">
        <v>1</v>
      </c>
      <c r="W12" s="2"/>
    </row>
    <row r="13" spans="1:23" ht="15.5">
      <c r="A13" s="15">
        <v>3</v>
      </c>
      <c r="B13" s="70">
        <f>[4]Sheet1!E2233</f>
        <v>171516100005</v>
      </c>
      <c r="C13" s="65">
        <v>22</v>
      </c>
      <c r="D13" s="38"/>
      <c r="E13" s="65">
        <v>47</v>
      </c>
      <c r="F13" s="44"/>
      <c r="G13" s="40" t="s">
        <v>50</v>
      </c>
      <c r="H13" s="43">
        <v>1</v>
      </c>
      <c r="I13" s="2"/>
      <c r="J13" s="43">
        <v>1</v>
      </c>
      <c r="K13" s="6"/>
      <c r="L13" s="6"/>
      <c r="M13" s="2"/>
      <c r="N13" s="6"/>
      <c r="O13" s="6"/>
      <c r="P13" s="6"/>
      <c r="Q13" s="6"/>
      <c r="R13" s="43"/>
      <c r="S13" s="6"/>
      <c r="T13" s="6"/>
      <c r="U13" s="6"/>
      <c r="V13" s="6">
        <v>1</v>
      </c>
      <c r="W13" s="2"/>
    </row>
    <row r="14" spans="1:23" ht="15.5">
      <c r="A14" s="15">
        <v>4</v>
      </c>
      <c r="B14" s="70">
        <f>[4]Sheet1!E2234</f>
        <v>171516100006</v>
      </c>
      <c r="C14" s="65">
        <v>19</v>
      </c>
      <c r="D14" s="38"/>
      <c r="E14" s="65">
        <v>59</v>
      </c>
      <c r="F14" s="44"/>
      <c r="G14" s="40" t="s">
        <v>51</v>
      </c>
      <c r="H14" s="43">
        <v>2</v>
      </c>
      <c r="I14" s="2"/>
      <c r="J14" s="43">
        <v>1</v>
      </c>
      <c r="K14" s="6"/>
      <c r="L14" s="6"/>
      <c r="M14" s="2"/>
      <c r="N14" s="6"/>
      <c r="O14" s="6"/>
      <c r="P14" s="6"/>
      <c r="Q14" s="6"/>
      <c r="R14" s="43"/>
      <c r="S14" s="6"/>
      <c r="T14" s="6">
        <v>2</v>
      </c>
      <c r="U14" s="6"/>
      <c r="V14" s="6">
        <v>1</v>
      </c>
      <c r="W14" s="2"/>
    </row>
    <row r="15" spans="1:23" ht="15.5">
      <c r="A15" s="15">
        <v>5</v>
      </c>
      <c r="B15" s="70">
        <f>[4]Sheet1!E2235</f>
        <v>171516100007</v>
      </c>
      <c r="C15" s="65">
        <v>21</v>
      </c>
      <c r="D15" s="38"/>
      <c r="E15" s="65">
        <v>63</v>
      </c>
      <c r="F15" s="44"/>
      <c r="G15" s="40" t="s">
        <v>52</v>
      </c>
      <c r="H15" s="43">
        <v>2</v>
      </c>
      <c r="I15" s="2"/>
      <c r="J15" s="43">
        <v>1</v>
      </c>
      <c r="K15" s="6"/>
      <c r="L15" s="6"/>
      <c r="M15" s="2"/>
      <c r="N15" s="6"/>
      <c r="O15" s="6"/>
      <c r="P15" s="6"/>
      <c r="Q15" s="6"/>
      <c r="R15" s="43"/>
      <c r="S15" s="6"/>
      <c r="T15" s="6">
        <v>1</v>
      </c>
      <c r="U15" s="6"/>
      <c r="V15" s="6">
        <v>1</v>
      </c>
      <c r="W15" s="2"/>
    </row>
    <row r="16" spans="1:23" ht="15.5">
      <c r="A16" s="15">
        <v>6</v>
      </c>
      <c r="B16" s="70">
        <f>[4]Sheet1!E2236</f>
        <v>171516100008</v>
      </c>
      <c r="C16" s="65">
        <v>23</v>
      </c>
      <c r="D16" s="38"/>
      <c r="E16" s="65">
        <v>47</v>
      </c>
      <c r="F16" s="44"/>
      <c r="G16" s="45" t="s">
        <v>53</v>
      </c>
      <c r="H16" s="79">
        <f>AVERAGE(H11:H15)</f>
        <v>1.8</v>
      </c>
      <c r="I16" s="79"/>
      <c r="J16" s="79">
        <f t="shared" ref="J16:V16" si="0">AVERAGE(J11:J15)</f>
        <v>1.2</v>
      </c>
      <c r="K16" s="79"/>
      <c r="L16" s="79"/>
      <c r="M16" s="79"/>
      <c r="N16" s="79"/>
      <c r="O16" s="79"/>
      <c r="P16" s="79"/>
      <c r="Q16" s="79"/>
      <c r="R16" s="79"/>
      <c r="S16" s="79"/>
      <c r="T16" s="79">
        <f t="shared" si="0"/>
        <v>1.25</v>
      </c>
      <c r="U16" s="79"/>
      <c r="V16" s="79">
        <f t="shared" si="0"/>
        <v>1.2</v>
      </c>
      <c r="W16" s="2"/>
    </row>
    <row r="17" spans="1:23" ht="15.5">
      <c r="A17" s="15">
        <v>7</v>
      </c>
      <c r="B17" s="70">
        <f>[4]Sheet1!E2237</f>
        <v>171516100009</v>
      </c>
      <c r="C17" s="65">
        <v>20</v>
      </c>
      <c r="D17" s="38"/>
      <c r="E17" s="65">
        <v>55</v>
      </c>
      <c r="F17" s="38"/>
      <c r="G17" s="47" t="s">
        <v>54</v>
      </c>
      <c r="H17" s="48">
        <f>(93.18*H16)/100</f>
        <v>1.6772400000000003</v>
      </c>
      <c r="I17" s="48"/>
      <c r="J17" s="48">
        <f t="shared" ref="J17:V17" si="1">(93.18*J16)/100</f>
        <v>1.11816</v>
      </c>
      <c r="K17" s="48"/>
      <c r="L17" s="48"/>
      <c r="M17" s="48"/>
      <c r="N17" s="48"/>
      <c r="O17" s="48"/>
      <c r="P17" s="48"/>
      <c r="Q17" s="48"/>
      <c r="R17" s="48"/>
      <c r="S17" s="48"/>
      <c r="T17" s="48">
        <f t="shared" si="1"/>
        <v>1.1647500000000002</v>
      </c>
      <c r="U17" s="48"/>
      <c r="V17" s="48">
        <f t="shared" si="1"/>
        <v>1.11816</v>
      </c>
      <c r="W17" s="2"/>
    </row>
    <row r="18" spans="1:23">
      <c r="A18" s="15">
        <v>8</v>
      </c>
      <c r="B18" s="70">
        <f>[4]Sheet1!E2238</f>
        <v>171516100010</v>
      </c>
      <c r="C18" s="65">
        <v>18</v>
      </c>
      <c r="D18" s="38"/>
      <c r="E18" s="65">
        <v>32</v>
      </c>
      <c r="F18" s="49"/>
      <c r="G18" s="15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>
      <c r="A19" s="15">
        <v>9</v>
      </c>
      <c r="B19" s="70">
        <f>[4]Sheet1!E2239</f>
        <v>171516100011</v>
      </c>
      <c r="C19" s="65">
        <v>17</v>
      </c>
      <c r="D19" s="38"/>
      <c r="E19" s="65">
        <v>48</v>
      </c>
      <c r="F19" s="49"/>
      <c r="G19" s="15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>
      <c r="A20" s="15">
        <v>10</v>
      </c>
      <c r="B20" s="70">
        <f>[4]Sheet1!E2240</f>
        <v>171516100012</v>
      </c>
      <c r="C20" s="65">
        <v>22</v>
      </c>
      <c r="D20" s="38"/>
      <c r="E20" s="65">
        <v>45</v>
      </c>
      <c r="F20" s="49"/>
      <c r="G20" s="15"/>
      <c r="H20" s="2"/>
      <c r="I20" s="2"/>
      <c r="J20" s="30"/>
      <c r="K20" s="3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>
      <c r="A21" s="15">
        <v>11</v>
      </c>
      <c r="B21" s="70">
        <f>[4]Sheet1!E2241</f>
        <v>171516100013</v>
      </c>
      <c r="C21" s="65">
        <v>20</v>
      </c>
      <c r="D21" s="38"/>
      <c r="E21" s="65">
        <v>43</v>
      </c>
      <c r="F21" s="49"/>
      <c r="G21" s="15"/>
      <c r="H21" s="51"/>
      <c r="I21" s="90"/>
      <c r="J21" s="90"/>
      <c r="K21" s="2"/>
      <c r="L21" s="2"/>
      <c r="M21" s="30"/>
      <c r="N21" s="30"/>
      <c r="O21" s="30"/>
      <c r="P21" s="30"/>
      <c r="Q21" s="30"/>
      <c r="R21" s="2"/>
      <c r="S21" s="2"/>
      <c r="T21" s="2"/>
      <c r="U21" s="2"/>
      <c r="V21" s="2"/>
      <c r="W21" s="2"/>
    </row>
    <row r="22" spans="1:23">
      <c r="A22" s="15">
        <v>12</v>
      </c>
      <c r="B22" s="70">
        <f>[4]Sheet1!E2242</f>
        <v>171516100014</v>
      </c>
      <c r="C22" s="65">
        <v>25</v>
      </c>
      <c r="D22" s="38"/>
      <c r="E22" s="65">
        <v>26</v>
      </c>
      <c r="F22" s="49"/>
      <c r="G22" s="15"/>
      <c r="H22" s="52"/>
      <c r="I22" s="53"/>
      <c r="J22" s="53"/>
      <c r="K22" s="2"/>
      <c r="L22" s="2"/>
      <c r="M22" s="30"/>
      <c r="N22" s="30"/>
      <c r="O22" s="30"/>
      <c r="P22" s="30"/>
      <c r="Q22" s="30"/>
      <c r="R22" s="2"/>
      <c r="S22" s="2"/>
      <c r="T22" s="2"/>
      <c r="U22" s="2"/>
      <c r="V22" s="2"/>
      <c r="W22" s="2"/>
    </row>
    <row r="23" spans="1:23">
      <c r="A23" s="15">
        <v>13</v>
      </c>
      <c r="B23" s="70">
        <f>[4]Sheet1!E2243</f>
        <v>171516100017</v>
      </c>
      <c r="C23" s="65">
        <v>22</v>
      </c>
      <c r="D23" s="38"/>
      <c r="E23" s="65">
        <v>47</v>
      </c>
      <c r="F23" s="49"/>
      <c r="G23" s="15"/>
      <c r="H23" s="15"/>
      <c r="I23" s="2"/>
      <c r="J23" s="2"/>
      <c r="K23" s="2"/>
      <c r="L23" s="2"/>
      <c r="M23" s="2"/>
      <c r="N23" s="30"/>
      <c r="O23" s="30"/>
      <c r="P23" s="30"/>
      <c r="Q23" s="30"/>
      <c r="R23" s="30"/>
      <c r="S23" s="2"/>
      <c r="T23" s="2"/>
      <c r="U23" s="2"/>
      <c r="V23" s="2"/>
      <c r="W23" s="2"/>
    </row>
    <row r="24" spans="1:23">
      <c r="A24" s="15">
        <v>14</v>
      </c>
      <c r="B24" s="70">
        <f>[4]Sheet1!E2244</f>
        <v>171516100018</v>
      </c>
      <c r="C24" s="65">
        <v>24</v>
      </c>
      <c r="D24" s="38"/>
      <c r="E24" s="65">
        <v>55</v>
      </c>
      <c r="F24" s="49"/>
      <c r="G24" s="15"/>
      <c r="H24" s="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2"/>
    </row>
    <row r="25" spans="1:23" ht="15.5">
      <c r="A25" s="15">
        <v>15</v>
      </c>
      <c r="B25" s="70">
        <f>[4]Sheet1!E2245</f>
        <v>171516100019</v>
      </c>
      <c r="C25" s="65">
        <v>21</v>
      </c>
      <c r="D25" s="54"/>
      <c r="E25" s="65">
        <v>58</v>
      </c>
      <c r="F25" s="55"/>
      <c r="G25" s="56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2"/>
    </row>
    <row r="26" spans="1:23" ht="15.5">
      <c r="A26" s="15">
        <v>16</v>
      </c>
      <c r="B26" s="70">
        <f>[4]Sheet1!E2246</f>
        <v>171516100021</v>
      </c>
      <c r="C26" s="65">
        <v>24</v>
      </c>
      <c r="D26" s="38"/>
      <c r="E26" s="65">
        <v>42</v>
      </c>
      <c r="F26" s="49"/>
      <c r="G26" s="56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2"/>
    </row>
    <row r="27" spans="1:23" ht="15.5">
      <c r="A27" s="15">
        <v>17</v>
      </c>
      <c r="B27" s="70">
        <f>[4]Sheet1!E2247</f>
        <v>171516100022</v>
      </c>
      <c r="C27" s="65">
        <v>19</v>
      </c>
      <c r="D27" s="38"/>
      <c r="E27" s="65">
        <v>63</v>
      </c>
      <c r="F27" s="49"/>
      <c r="G27" s="56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2"/>
    </row>
    <row r="28" spans="1:23" ht="15.5">
      <c r="A28" s="15">
        <v>18</v>
      </c>
      <c r="B28" s="70">
        <f>[4]Sheet1!E2248</f>
        <v>171516100023</v>
      </c>
      <c r="C28" s="65">
        <v>22</v>
      </c>
      <c r="D28" s="38"/>
      <c r="E28" s="65">
        <v>50</v>
      </c>
      <c r="F28" s="49"/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2"/>
    </row>
    <row r="29" spans="1:23" ht="15.5">
      <c r="A29" s="15">
        <v>19</v>
      </c>
      <c r="B29" s="70">
        <f>[4]Sheet1!E2249</f>
        <v>171516100024</v>
      </c>
      <c r="C29" s="65">
        <v>25</v>
      </c>
      <c r="D29" s="38"/>
      <c r="E29" s="65">
        <v>64</v>
      </c>
      <c r="F29" s="49"/>
      <c r="G29" s="56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2"/>
    </row>
    <row r="30" spans="1:23" ht="15.5">
      <c r="A30" s="15">
        <v>20</v>
      </c>
      <c r="B30" s="70">
        <f>[4]Sheet1!E2250</f>
        <v>171516100026</v>
      </c>
      <c r="C30" s="65">
        <v>21</v>
      </c>
      <c r="D30" s="38"/>
      <c r="E30" s="65">
        <v>53</v>
      </c>
      <c r="F30" s="49"/>
      <c r="G30" s="56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2"/>
    </row>
    <row r="31" spans="1:23" ht="15.5">
      <c r="A31" s="15">
        <v>21</v>
      </c>
      <c r="B31" s="70">
        <f>[4]Sheet1!E2251</f>
        <v>171516100030</v>
      </c>
      <c r="C31" s="65">
        <v>12</v>
      </c>
      <c r="D31" s="38"/>
      <c r="E31" s="65">
        <v>43</v>
      </c>
      <c r="F31" s="49"/>
      <c r="G31" s="56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2"/>
    </row>
    <row r="32" spans="1:23" ht="15.5">
      <c r="A32" s="15">
        <v>22</v>
      </c>
      <c r="B32" s="70">
        <f>[4]Sheet1!E2252</f>
        <v>171516100031</v>
      </c>
      <c r="C32" s="65">
        <v>22</v>
      </c>
      <c r="D32" s="38"/>
      <c r="E32" s="65">
        <v>60</v>
      </c>
      <c r="F32" s="49"/>
      <c r="G32" s="56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2"/>
    </row>
    <row r="33" spans="1:23" ht="15.5">
      <c r="A33" s="15">
        <v>23</v>
      </c>
      <c r="B33" s="70">
        <f>[4]Sheet1!E2253</f>
        <v>171516100032</v>
      </c>
      <c r="C33" s="65">
        <v>22</v>
      </c>
      <c r="D33" s="38"/>
      <c r="E33" s="65">
        <v>51</v>
      </c>
      <c r="F33" s="49"/>
      <c r="G33" s="5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2"/>
    </row>
    <row r="34" spans="1:23" ht="15.5">
      <c r="A34" s="15">
        <v>24</v>
      </c>
      <c r="B34" s="70">
        <f>[4]Sheet1!E2254</f>
        <v>171516100033</v>
      </c>
      <c r="C34" s="65">
        <v>20</v>
      </c>
      <c r="D34" s="38"/>
      <c r="E34" s="65">
        <v>66</v>
      </c>
      <c r="F34" s="49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>
      <c r="A35" s="15">
        <v>25</v>
      </c>
      <c r="B35" s="70">
        <f>[4]Sheet1!E2255</f>
        <v>171516100034</v>
      </c>
      <c r="C35" s="65">
        <v>23</v>
      </c>
      <c r="D35" s="38"/>
      <c r="E35" s="65">
        <v>44</v>
      </c>
      <c r="F35" s="49"/>
      <c r="G35" s="50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2"/>
    </row>
    <row r="36" spans="1:23">
      <c r="A36" s="15">
        <v>26</v>
      </c>
      <c r="B36" s="70">
        <f>[4]Sheet1!E2256</f>
        <v>171516100035</v>
      </c>
      <c r="C36" s="65">
        <v>23</v>
      </c>
      <c r="D36" s="38"/>
      <c r="E36" s="65">
        <v>43</v>
      </c>
      <c r="F36" s="49"/>
      <c r="G36" s="15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>
      <c r="A37" s="15">
        <v>27</v>
      </c>
      <c r="B37" s="70">
        <f>[4]Sheet1!E2257</f>
        <v>171516100037</v>
      </c>
      <c r="C37" s="65">
        <v>23</v>
      </c>
      <c r="D37" s="38"/>
      <c r="E37" s="65">
        <v>57</v>
      </c>
      <c r="F37" s="49"/>
      <c r="G37" s="15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5">
      <c r="A38" s="15">
        <v>28</v>
      </c>
      <c r="B38" s="70">
        <f>[4]Sheet1!E2258</f>
        <v>171516100038</v>
      </c>
      <c r="C38" s="65">
        <v>21</v>
      </c>
      <c r="D38" s="38"/>
      <c r="E38" s="65">
        <v>53</v>
      </c>
      <c r="F38" s="49"/>
      <c r="G38" s="5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2"/>
    </row>
    <row r="39" spans="1:23" ht="15.5">
      <c r="A39" s="15">
        <v>29</v>
      </c>
      <c r="B39" s="70">
        <f>[4]Sheet1!E2259</f>
        <v>171516100039</v>
      </c>
      <c r="C39" s="65">
        <v>20</v>
      </c>
      <c r="D39" s="38"/>
      <c r="E39" s="65">
        <v>45</v>
      </c>
      <c r="F39" s="49"/>
      <c r="G39" s="56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2"/>
    </row>
    <row r="40" spans="1:23" ht="15.5">
      <c r="A40" s="15">
        <v>30</v>
      </c>
      <c r="B40" s="70">
        <f>[4]Sheet1!E2260</f>
        <v>171516100040</v>
      </c>
      <c r="C40" s="65">
        <v>24</v>
      </c>
      <c r="D40" s="38"/>
      <c r="E40" s="65">
        <v>55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2"/>
    </row>
    <row r="41" spans="1:23" ht="15.5">
      <c r="A41" s="15">
        <v>31</v>
      </c>
      <c r="B41" s="70">
        <f>[4]Sheet1!E2261</f>
        <v>171516100041</v>
      </c>
      <c r="C41" s="65">
        <v>18</v>
      </c>
      <c r="D41" s="38"/>
      <c r="E41" s="65">
        <v>53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2"/>
    </row>
    <row r="42" spans="1:23" ht="15.5">
      <c r="A42" s="15">
        <v>32</v>
      </c>
      <c r="B42" s="70">
        <f>[4]Sheet1!E2262</f>
        <v>171516100042</v>
      </c>
      <c r="C42" s="65">
        <v>11</v>
      </c>
      <c r="D42" s="38"/>
      <c r="E42" s="65">
        <v>55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2"/>
    </row>
    <row r="43" spans="1:23" ht="15.5">
      <c r="A43" s="15">
        <v>33</v>
      </c>
      <c r="B43" s="70">
        <f>[4]Sheet1!E2263</f>
        <v>171516100043</v>
      </c>
      <c r="C43" s="65">
        <v>20</v>
      </c>
      <c r="D43" s="38"/>
      <c r="E43" s="65">
        <v>62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2"/>
    </row>
    <row r="44" spans="1:23" ht="15.5">
      <c r="A44" s="15">
        <v>34</v>
      </c>
      <c r="B44" s="70">
        <f>[4]Sheet1!E2264</f>
        <v>171516100044</v>
      </c>
      <c r="C44" s="65">
        <v>19</v>
      </c>
      <c r="D44" s="38"/>
      <c r="E44" s="65">
        <v>45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2"/>
    </row>
    <row r="45" spans="1:23" ht="15.5">
      <c r="A45" s="15">
        <v>35</v>
      </c>
      <c r="B45" s="70">
        <f>[4]Sheet1!E2265</f>
        <v>171516100045</v>
      </c>
      <c r="C45" s="65">
        <v>22</v>
      </c>
      <c r="D45" s="38"/>
      <c r="E45" s="65">
        <v>56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2"/>
    </row>
    <row r="46" spans="1:23" ht="15.5">
      <c r="A46" s="15">
        <v>36</v>
      </c>
      <c r="B46" s="70">
        <f>[4]Sheet1!E2266</f>
        <v>171516100048</v>
      </c>
      <c r="C46" s="65">
        <v>21</v>
      </c>
      <c r="D46" s="38"/>
      <c r="E46" s="65">
        <v>41</v>
      </c>
      <c r="F46" s="49"/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2"/>
    </row>
    <row r="47" spans="1:23" ht="15.5">
      <c r="A47" s="15">
        <v>37</v>
      </c>
      <c r="B47" s="70">
        <f>[4]Sheet1!E2267</f>
        <v>171516100049</v>
      </c>
      <c r="C47" s="65">
        <v>22</v>
      </c>
      <c r="D47" s="38"/>
      <c r="E47" s="65">
        <v>60</v>
      </c>
      <c r="F47" s="49"/>
      <c r="G47" s="5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2"/>
    </row>
    <row r="48" spans="1:23" ht="15.5">
      <c r="A48" s="15">
        <v>38</v>
      </c>
      <c r="B48" s="70">
        <f>[4]Sheet1!E2268</f>
        <v>171516100050</v>
      </c>
      <c r="C48" s="65">
        <v>21</v>
      </c>
      <c r="D48" s="38"/>
      <c r="E48" s="65">
        <v>47</v>
      </c>
      <c r="F48" s="49"/>
      <c r="G48" s="5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2"/>
    </row>
    <row r="49" spans="1:23">
      <c r="A49" s="15">
        <v>39</v>
      </c>
      <c r="B49" s="70">
        <f>[4]Sheet1!E2269</f>
        <v>171516100051</v>
      </c>
      <c r="C49" s="65">
        <v>20</v>
      </c>
      <c r="D49" s="38"/>
      <c r="E49" s="65">
        <v>41</v>
      </c>
      <c r="F49" s="49"/>
      <c r="G49" s="50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2"/>
    </row>
    <row r="50" spans="1:23">
      <c r="A50" s="15">
        <v>40</v>
      </c>
      <c r="B50" s="70">
        <f>[4]Sheet1!E2270</f>
        <v>171516100052</v>
      </c>
      <c r="C50" s="65">
        <v>22</v>
      </c>
      <c r="D50" s="38"/>
      <c r="E50" s="65">
        <v>46</v>
      </c>
      <c r="F50" s="49"/>
      <c r="G50" s="15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>
      <c r="A51" s="15">
        <v>41</v>
      </c>
      <c r="B51" s="70">
        <f>[4]Sheet1!E2271</f>
        <v>171516100053</v>
      </c>
      <c r="C51" s="65">
        <v>23</v>
      </c>
      <c r="D51" s="38"/>
      <c r="E51" s="65">
        <v>49</v>
      </c>
      <c r="F51" s="49"/>
      <c r="G51" s="15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5">
      <c r="A52" s="15">
        <v>42</v>
      </c>
      <c r="B52" s="70">
        <f>[4]Sheet1!E2272</f>
        <v>171516100054</v>
      </c>
      <c r="C52" s="65">
        <v>23</v>
      </c>
      <c r="D52" s="54"/>
      <c r="E52" s="65">
        <v>56</v>
      </c>
      <c r="F52" s="55"/>
      <c r="G52" s="5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2"/>
    </row>
    <row r="53" spans="1:23" ht="15.5">
      <c r="A53" s="15">
        <v>43</v>
      </c>
      <c r="B53" s="70">
        <f>[4]Sheet1!E2273</f>
        <v>171516100055</v>
      </c>
      <c r="C53" s="65">
        <v>20</v>
      </c>
      <c r="D53" s="54"/>
      <c r="E53" s="65">
        <v>61</v>
      </c>
      <c r="F53" s="55"/>
      <c r="G53" s="5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2"/>
    </row>
    <row r="54" spans="1:23" ht="15.5">
      <c r="A54" s="15">
        <v>44</v>
      </c>
      <c r="B54" s="70">
        <f>[4]Sheet1!E2274</f>
        <v>171516100056</v>
      </c>
      <c r="C54" s="65">
        <v>18</v>
      </c>
      <c r="D54" s="38"/>
      <c r="E54" s="65">
        <v>42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2"/>
    </row>
    <row r="55" spans="1:23" ht="15.5">
      <c r="A55" s="15">
        <v>45</v>
      </c>
      <c r="B55" s="70">
        <f>[4]Sheet1!E2275</f>
        <v>171516100057</v>
      </c>
      <c r="C55" s="65">
        <v>23</v>
      </c>
      <c r="D55" s="38"/>
      <c r="E55" s="65">
        <v>53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2"/>
    </row>
    <row r="56" spans="1:23" ht="15.5">
      <c r="A56" s="15">
        <v>46</v>
      </c>
      <c r="B56" s="70">
        <f>[4]Sheet1!E2276</f>
        <v>171516100058</v>
      </c>
      <c r="C56" s="65">
        <v>23</v>
      </c>
      <c r="D56" s="38"/>
      <c r="E56" s="65">
        <v>57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2"/>
    </row>
    <row r="57" spans="1:23" ht="15.5">
      <c r="A57" s="15">
        <v>47</v>
      </c>
      <c r="B57" s="70">
        <f>[4]Sheet1!E2277</f>
        <v>171516100059</v>
      </c>
      <c r="C57" s="65">
        <v>23</v>
      </c>
      <c r="D57" s="38"/>
      <c r="E57" s="65">
        <v>59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2"/>
    </row>
    <row r="58" spans="1:23" ht="15.5">
      <c r="A58" s="15">
        <v>48</v>
      </c>
      <c r="B58" s="70">
        <f>[4]Sheet1!E2278</f>
        <v>171516100060</v>
      </c>
      <c r="C58" s="65">
        <v>25</v>
      </c>
      <c r="D58" s="38"/>
      <c r="E58" s="65">
        <v>59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2"/>
    </row>
    <row r="59" spans="1:23" ht="15.5">
      <c r="A59" s="15">
        <v>49</v>
      </c>
      <c r="B59" s="70">
        <f>[4]Sheet1!E2279</f>
        <v>171516100061</v>
      </c>
      <c r="C59" s="65">
        <v>22</v>
      </c>
      <c r="D59" s="38"/>
      <c r="E59" s="65">
        <v>53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2"/>
    </row>
    <row r="60" spans="1:23" ht="15.5">
      <c r="A60" s="15">
        <v>50</v>
      </c>
      <c r="B60" s="70">
        <f>[4]Sheet1!E2280</f>
        <v>171516100062</v>
      </c>
      <c r="C60" s="65">
        <v>21</v>
      </c>
      <c r="D60" s="38"/>
      <c r="E60" s="65">
        <v>58</v>
      </c>
      <c r="F60" s="49"/>
      <c r="G60" s="5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2"/>
    </row>
    <row r="61" spans="1:23" ht="15.5">
      <c r="A61" s="15">
        <v>51</v>
      </c>
      <c r="B61" s="70">
        <f>[4]Sheet1!E2281</f>
        <v>171516100064</v>
      </c>
      <c r="C61" s="65">
        <v>24</v>
      </c>
      <c r="D61" s="38"/>
      <c r="E61" s="65">
        <v>52</v>
      </c>
      <c r="F61" s="49"/>
      <c r="G61" s="56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2"/>
    </row>
    <row r="62" spans="1:23" ht="15.5">
      <c r="A62" s="15">
        <v>52</v>
      </c>
      <c r="B62" s="70">
        <f>[4]Sheet1!E2282</f>
        <v>171516100066</v>
      </c>
      <c r="C62" s="65">
        <v>24</v>
      </c>
      <c r="D62" s="38"/>
      <c r="E62" s="65">
        <v>54</v>
      </c>
      <c r="F62" s="49"/>
      <c r="G62" s="5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2"/>
    </row>
    <row r="63" spans="1:23">
      <c r="A63" s="15">
        <v>53</v>
      </c>
      <c r="B63" s="70">
        <f>[4]Sheet1!E2283</f>
        <v>171516100067</v>
      </c>
      <c r="C63" s="65">
        <v>23</v>
      </c>
      <c r="D63" s="38"/>
      <c r="E63" s="65">
        <v>51</v>
      </c>
      <c r="F63" s="49"/>
      <c r="G63" s="15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>
      <c r="A64" s="15">
        <v>54</v>
      </c>
      <c r="B64" s="70">
        <f>[4]Sheet1!E2284</f>
        <v>171516100068</v>
      </c>
      <c r="C64" s="65">
        <v>21</v>
      </c>
      <c r="D64" s="38"/>
      <c r="E64" s="65">
        <v>60</v>
      </c>
      <c r="F64" s="49"/>
      <c r="G64" s="1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>
      <c r="A65" s="15">
        <v>55</v>
      </c>
      <c r="B65" s="70">
        <f>[4]Sheet1!E2285</f>
        <v>171516100069</v>
      </c>
      <c r="C65" s="65">
        <v>22</v>
      </c>
      <c r="D65" s="38"/>
      <c r="E65" s="65">
        <v>61</v>
      </c>
      <c r="F65" s="49"/>
      <c r="G65" s="1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>
      <c r="A66" s="15">
        <v>56</v>
      </c>
      <c r="B66" s="70">
        <f>[4]Sheet1!E2286</f>
        <v>171516100070</v>
      </c>
      <c r="C66" s="65">
        <v>21</v>
      </c>
      <c r="D66" s="38"/>
      <c r="E66" s="65">
        <v>51</v>
      </c>
      <c r="F66" s="49"/>
      <c r="G66" s="1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>
      <c r="A67" s="15">
        <v>57</v>
      </c>
      <c r="B67" s="70">
        <f>[4]Sheet1!E2287</f>
        <v>171516100071</v>
      </c>
      <c r="C67" s="65">
        <v>21</v>
      </c>
      <c r="D67" s="38"/>
      <c r="E67" s="65">
        <v>48</v>
      </c>
      <c r="F67" s="49"/>
      <c r="G67" s="1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>
      <c r="A68" s="15">
        <v>58</v>
      </c>
      <c r="B68" s="70">
        <f>[4]Sheet1!E2288</f>
        <v>171516100072</v>
      </c>
      <c r="C68" s="65">
        <v>24</v>
      </c>
      <c r="D68" s="38"/>
      <c r="E68" s="65">
        <v>59</v>
      </c>
      <c r="F68" s="49"/>
      <c r="G68" s="15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>
      <c r="A69" s="15">
        <v>59</v>
      </c>
      <c r="B69" s="70">
        <f>[4]Sheet1!E2289</f>
        <v>171516100073</v>
      </c>
      <c r="C69" s="65">
        <v>22</v>
      </c>
      <c r="D69" s="38"/>
      <c r="E69" s="65">
        <v>59</v>
      </c>
      <c r="F69" s="49"/>
      <c r="G69" s="15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>
      <c r="A70" s="15">
        <v>60</v>
      </c>
      <c r="B70" s="70">
        <f>[4]Sheet1!E2290</f>
        <v>171516100074</v>
      </c>
      <c r="C70" s="65">
        <v>20</v>
      </c>
      <c r="D70" s="38"/>
      <c r="E70" s="65">
        <v>30</v>
      </c>
      <c r="F70" s="49"/>
      <c r="G70" s="15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>
      <c r="A71" s="15">
        <v>61</v>
      </c>
      <c r="B71" s="70">
        <f>[4]Sheet1!E2291</f>
        <v>171516101075</v>
      </c>
      <c r="C71" s="65">
        <v>20</v>
      </c>
      <c r="E71" s="65">
        <v>53</v>
      </c>
    </row>
    <row r="72" spans="1:23">
      <c r="A72" s="15">
        <v>62</v>
      </c>
      <c r="B72" s="70">
        <f>[4]Sheet1!E2292</f>
        <v>171516101076</v>
      </c>
      <c r="C72" s="65">
        <v>19</v>
      </c>
      <c r="E72" s="65">
        <v>52</v>
      </c>
    </row>
    <row r="73" spans="1:23">
      <c r="A73" s="15">
        <v>63</v>
      </c>
      <c r="B73" s="70">
        <f>[4]Sheet1!E2293</f>
        <v>171516101077</v>
      </c>
      <c r="C73" s="65">
        <v>22</v>
      </c>
      <c r="E73" s="65">
        <v>49</v>
      </c>
    </row>
    <row r="74" spans="1:23">
      <c r="A74" s="15">
        <v>64</v>
      </c>
      <c r="B74" s="70">
        <f>[4]Sheet1!E2294</f>
        <v>171516101078</v>
      </c>
      <c r="C74" s="82">
        <v>13.75</v>
      </c>
      <c r="E74" s="65">
        <v>75</v>
      </c>
    </row>
    <row r="75" spans="1:23">
      <c r="A75" s="15">
        <v>65</v>
      </c>
      <c r="B75" s="70">
        <f>[4]Sheet1!E2295</f>
        <v>171516101079</v>
      </c>
      <c r="C75" s="65">
        <v>13</v>
      </c>
      <c r="E75" s="65">
        <v>42</v>
      </c>
    </row>
    <row r="76" spans="1:23">
      <c r="A76" s="15">
        <v>66</v>
      </c>
      <c r="B76" s="70">
        <f>[4]Sheet1!E2296</f>
        <v>171516101080</v>
      </c>
      <c r="C76" s="65">
        <v>14</v>
      </c>
      <c r="E76" s="65">
        <v>39</v>
      </c>
    </row>
  </sheetData>
  <mergeCells count="7">
    <mergeCell ref="O3:W7"/>
    <mergeCell ref="A4:E4"/>
    <mergeCell ref="I21:J21"/>
    <mergeCell ref="A1:E1"/>
    <mergeCell ref="G1:M1"/>
    <mergeCell ref="A2:E2"/>
    <mergeCell ref="A3:E3"/>
  </mergeCells>
  <conditionalFormatting sqref="C75:C76">
    <cfRule type="cellIs" dxfId="31" priority="4" operator="equal">
      <formula>0</formula>
    </cfRule>
  </conditionalFormatting>
  <conditionalFormatting sqref="C74">
    <cfRule type="cellIs" dxfId="30" priority="3" operator="equal">
      <formula>0</formula>
    </cfRule>
  </conditionalFormatting>
  <conditionalFormatting sqref="C11:C73">
    <cfRule type="cellIs" dxfId="29" priority="1" operator="equal">
      <formula>0</formula>
    </cfRule>
    <cfRule type="cellIs" dxfId="28" priority="2" operator="equal">
      <formula>"NA"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6"/>
  <sheetViews>
    <sheetView topLeftCell="E4" workbookViewId="0">
      <selection activeCell="H17" sqref="H17:V17"/>
    </sheetView>
  </sheetViews>
  <sheetFormatPr defaultRowHeight="14.5"/>
  <sheetData>
    <row r="1" spans="1:23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89" t="s">
        <v>1</v>
      </c>
      <c r="B2" s="89"/>
      <c r="C2" s="89"/>
      <c r="D2" s="89"/>
      <c r="E2" s="89"/>
      <c r="F2" s="3"/>
      <c r="G2" s="4" t="s">
        <v>2</v>
      </c>
      <c r="H2" s="5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2.5">
      <c r="A3" s="89" t="s">
        <v>232</v>
      </c>
      <c r="B3" s="89"/>
      <c r="C3" s="89"/>
      <c r="D3" s="89"/>
      <c r="E3" s="89"/>
      <c r="F3" s="3"/>
      <c r="G3" s="4" t="s">
        <v>4</v>
      </c>
      <c r="H3" s="5"/>
      <c r="I3" s="7" t="s">
        <v>5</v>
      </c>
      <c r="J3" s="2"/>
      <c r="K3" s="8" t="s">
        <v>6</v>
      </c>
      <c r="L3" s="8" t="s">
        <v>7</v>
      </c>
      <c r="M3" s="2"/>
      <c r="N3" s="8" t="s">
        <v>8</v>
      </c>
      <c r="O3" s="88" t="s">
        <v>9</v>
      </c>
      <c r="P3" s="88"/>
      <c r="Q3" s="88"/>
      <c r="R3" s="88"/>
      <c r="S3" s="88"/>
      <c r="T3" s="88"/>
      <c r="U3" s="88"/>
      <c r="V3" s="88"/>
      <c r="W3" s="88"/>
    </row>
    <row r="4" spans="1:23" ht="21">
      <c r="A4" s="89" t="s">
        <v>233</v>
      </c>
      <c r="B4" s="89"/>
      <c r="C4" s="89"/>
      <c r="D4" s="89"/>
      <c r="E4" s="89"/>
      <c r="F4" s="3"/>
      <c r="G4" s="4" t="s">
        <v>11</v>
      </c>
      <c r="H4" s="5"/>
      <c r="I4" s="6"/>
      <c r="J4" s="2"/>
      <c r="K4" s="9" t="s">
        <v>12</v>
      </c>
      <c r="L4" s="9">
        <v>3</v>
      </c>
      <c r="M4" s="2"/>
      <c r="N4" s="10">
        <v>3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21">
      <c r="A5" s="11" t="s">
        <v>13</v>
      </c>
      <c r="B5" s="11"/>
      <c r="C5" s="11"/>
      <c r="D5" s="11"/>
      <c r="E5" s="11"/>
      <c r="F5" s="3"/>
      <c r="G5" s="4" t="s">
        <v>14</v>
      </c>
      <c r="H5" s="41">
        <f>(61/66)*100</f>
        <v>92.424242424242422</v>
      </c>
      <c r="I5" s="6"/>
      <c r="J5" s="2"/>
      <c r="K5" s="13" t="s">
        <v>15</v>
      </c>
      <c r="L5" s="13">
        <v>2</v>
      </c>
      <c r="M5" s="2"/>
      <c r="N5" s="14">
        <v>2</v>
      </c>
      <c r="O5" s="88"/>
      <c r="P5" s="88"/>
      <c r="Q5" s="88"/>
      <c r="R5" s="88"/>
      <c r="S5" s="88"/>
      <c r="T5" s="88"/>
      <c r="U5" s="88"/>
      <c r="V5" s="88"/>
      <c r="W5" s="88"/>
    </row>
    <row r="6" spans="1:23" ht="21">
      <c r="A6" s="15"/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42">
        <f>(63/66)*100</f>
        <v>95.454545454545453</v>
      </c>
      <c r="I6" s="6"/>
      <c r="J6" s="2"/>
      <c r="K6" s="19" t="s">
        <v>20</v>
      </c>
      <c r="L6" s="19">
        <v>1</v>
      </c>
      <c r="M6" s="2"/>
      <c r="N6" s="20">
        <v>1</v>
      </c>
      <c r="O6" s="88"/>
      <c r="P6" s="88"/>
      <c r="Q6" s="88"/>
      <c r="R6" s="88"/>
      <c r="S6" s="88"/>
      <c r="T6" s="88"/>
      <c r="U6" s="88"/>
      <c r="V6" s="88"/>
      <c r="W6" s="88"/>
    </row>
    <row r="7" spans="1:23" ht="58">
      <c r="A7" s="15"/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93.939393939393938</v>
      </c>
      <c r="I7" s="26">
        <v>0.6</v>
      </c>
      <c r="J7" s="2"/>
      <c r="K7" s="27" t="s">
        <v>24</v>
      </c>
      <c r="L7" s="27">
        <v>0</v>
      </c>
      <c r="M7" s="2"/>
      <c r="N7" s="28"/>
      <c r="O7" s="88"/>
      <c r="P7" s="88"/>
      <c r="Q7" s="88"/>
      <c r="R7" s="88"/>
      <c r="S7" s="88"/>
      <c r="T7" s="88"/>
      <c r="U7" s="88"/>
      <c r="V7" s="88"/>
      <c r="W7" s="88"/>
    </row>
    <row r="8" spans="1:23">
      <c r="A8" s="15"/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57</v>
      </c>
      <c r="I8" s="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>
      <c r="A9" s="15"/>
      <c r="B9" s="21" t="s">
        <v>30</v>
      </c>
      <c r="C9" s="23" t="s">
        <v>140</v>
      </c>
      <c r="D9" s="23"/>
      <c r="E9" s="23" t="s">
        <v>140</v>
      </c>
      <c r="F9" s="29"/>
      <c r="G9" s="15"/>
      <c r="H9" s="30"/>
      <c r="I9" s="3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5">
      <c r="A10" s="15"/>
      <c r="B10" s="21" t="s">
        <v>32</v>
      </c>
      <c r="C10" s="23">
        <v>30</v>
      </c>
      <c r="D10" s="31">
        <f>(0.55*30)</f>
        <v>16.5</v>
      </c>
      <c r="E10" s="32">
        <v>70</v>
      </c>
      <c r="F10" s="33">
        <f>0.55*70</f>
        <v>38.5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  <c r="U10" s="36" t="s">
        <v>46</v>
      </c>
      <c r="V10" s="36" t="s">
        <v>47</v>
      </c>
      <c r="W10" s="2"/>
    </row>
    <row r="11" spans="1:23" ht="15.5">
      <c r="A11" s="15">
        <v>1</v>
      </c>
      <c r="B11" s="70">
        <f>[4]Sheet1!E2231</f>
        <v>171516100002</v>
      </c>
      <c r="C11" s="65">
        <v>24</v>
      </c>
      <c r="D11" s="38">
        <f>COUNTIF(C11:C82,"&gt;="&amp;D10)</f>
        <v>61</v>
      </c>
      <c r="E11" s="65">
        <v>62</v>
      </c>
      <c r="F11" s="39">
        <f>COUNTIF(E11:E82,"&gt;="&amp;F10)</f>
        <v>63</v>
      </c>
      <c r="G11" s="40" t="s">
        <v>48</v>
      </c>
      <c r="H11" s="4">
        <v>2</v>
      </c>
      <c r="I11" s="2"/>
      <c r="J11" s="6"/>
      <c r="K11" s="6"/>
      <c r="L11" s="6"/>
      <c r="M11" s="6"/>
      <c r="N11" s="6"/>
      <c r="O11" s="2"/>
      <c r="P11" s="6"/>
      <c r="Q11" s="6"/>
      <c r="R11" s="4">
        <v>2</v>
      </c>
      <c r="S11" s="6"/>
      <c r="T11" s="6">
        <v>1</v>
      </c>
      <c r="U11" s="6"/>
      <c r="V11" s="6">
        <v>1</v>
      </c>
      <c r="W11" s="2"/>
    </row>
    <row r="12" spans="1:23" ht="15.5">
      <c r="A12" s="15">
        <v>2</v>
      </c>
      <c r="B12" s="70">
        <f>[4]Sheet1!E2232</f>
        <v>171516100003</v>
      </c>
      <c r="C12" s="65">
        <v>24</v>
      </c>
      <c r="D12" s="41">
        <f>(61/66)*100</f>
        <v>92.424242424242422</v>
      </c>
      <c r="E12" s="65">
        <v>62</v>
      </c>
      <c r="F12" s="42">
        <f>(63/66)*100</f>
        <v>95.454545454545453</v>
      </c>
      <c r="G12" s="40" t="s">
        <v>49</v>
      </c>
      <c r="H12" s="43">
        <v>2</v>
      </c>
      <c r="I12" s="2"/>
      <c r="J12" s="6"/>
      <c r="K12" s="6"/>
      <c r="L12" s="6"/>
      <c r="M12" s="6"/>
      <c r="N12" s="6"/>
      <c r="O12" s="2"/>
      <c r="P12" s="6"/>
      <c r="Q12" s="6"/>
      <c r="R12" s="43">
        <v>1</v>
      </c>
      <c r="S12" s="6"/>
      <c r="T12" s="6">
        <v>1</v>
      </c>
      <c r="U12" s="6"/>
      <c r="V12" s="6">
        <v>1</v>
      </c>
      <c r="W12" s="2"/>
    </row>
    <row r="13" spans="1:23" ht="15.5">
      <c r="A13" s="15">
        <v>3</v>
      </c>
      <c r="B13" s="70">
        <f>[4]Sheet1!E2233</f>
        <v>171516100005</v>
      </c>
      <c r="C13" s="65">
        <v>22</v>
      </c>
      <c r="D13" s="38"/>
      <c r="E13" s="65">
        <v>60</v>
      </c>
      <c r="F13" s="44"/>
      <c r="G13" s="40" t="s">
        <v>50</v>
      </c>
      <c r="H13" s="43">
        <v>1</v>
      </c>
      <c r="I13" s="2"/>
      <c r="J13" s="6"/>
      <c r="K13" s="6"/>
      <c r="L13" s="6"/>
      <c r="M13" s="6"/>
      <c r="N13" s="6"/>
      <c r="O13" s="2"/>
      <c r="P13" s="6"/>
      <c r="Q13" s="6"/>
      <c r="R13" s="43">
        <v>2</v>
      </c>
      <c r="S13" s="6"/>
      <c r="T13" s="6">
        <v>2</v>
      </c>
      <c r="U13" s="6"/>
      <c r="V13" s="6">
        <v>2</v>
      </c>
      <c r="W13" s="2"/>
    </row>
    <row r="14" spans="1:23" ht="15.5">
      <c r="A14" s="15">
        <v>4</v>
      </c>
      <c r="B14" s="70">
        <f>[4]Sheet1!E2234</f>
        <v>171516100006</v>
      </c>
      <c r="C14" s="65">
        <v>22</v>
      </c>
      <c r="D14" s="38"/>
      <c r="E14" s="65">
        <v>58</v>
      </c>
      <c r="F14" s="44"/>
      <c r="G14" s="40" t="s">
        <v>51</v>
      </c>
      <c r="H14" s="43">
        <v>2</v>
      </c>
      <c r="I14" s="2"/>
      <c r="J14" s="6"/>
      <c r="K14" s="6"/>
      <c r="L14" s="6"/>
      <c r="M14" s="6"/>
      <c r="N14" s="6"/>
      <c r="O14" s="2"/>
      <c r="P14" s="6"/>
      <c r="Q14" s="6"/>
      <c r="R14" s="43">
        <v>1</v>
      </c>
      <c r="S14" s="6"/>
      <c r="T14" s="6">
        <v>1</v>
      </c>
      <c r="U14" s="6"/>
      <c r="V14" s="6">
        <v>1</v>
      </c>
      <c r="W14" s="2"/>
    </row>
    <row r="15" spans="1:23" ht="15.5">
      <c r="A15" s="15">
        <v>5</v>
      </c>
      <c r="B15" s="70">
        <f>[4]Sheet1!E2235</f>
        <v>171516100007</v>
      </c>
      <c r="C15" s="65">
        <v>22</v>
      </c>
      <c r="D15" s="38"/>
      <c r="E15" s="65">
        <v>56</v>
      </c>
      <c r="F15" s="44"/>
      <c r="G15" s="40" t="s">
        <v>52</v>
      </c>
      <c r="H15" s="43">
        <v>2</v>
      </c>
      <c r="I15" s="2"/>
      <c r="J15" s="6"/>
      <c r="K15" s="6"/>
      <c r="L15" s="6"/>
      <c r="M15" s="6"/>
      <c r="N15" s="6"/>
      <c r="O15" s="2"/>
      <c r="P15" s="6"/>
      <c r="Q15" s="6"/>
      <c r="R15" s="43">
        <v>1</v>
      </c>
      <c r="S15" s="6"/>
      <c r="T15" s="6">
        <v>1</v>
      </c>
      <c r="U15" s="6"/>
      <c r="V15" s="6">
        <v>1</v>
      </c>
      <c r="W15" s="2"/>
    </row>
    <row r="16" spans="1:23" ht="15.5">
      <c r="A16" s="15">
        <v>6</v>
      </c>
      <c r="B16" s="70">
        <f>[4]Sheet1!E2236</f>
        <v>171516100008</v>
      </c>
      <c r="C16" s="65">
        <v>26</v>
      </c>
      <c r="D16" s="38"/>
      <c r="E16" s="65">
        <v>60</v>
      </c>
      <c r="F16" s="44"/>
      <c r="G16" s="45" t="s">
        <v>53</v>
      </c>
      <c r="H16" s="79">
        <f>AVERAGE(H11:H15)</f>
        <v>1.8</v>
      </c>
      <c r="I16" s="79"/>
      <c r="J16" s="79"/>
      <c r="K16" s="79"/>
      <c r="L16" s="79"/>
      <c r="M16" s="79"/>
      <c r="N16" s="79"/>
      <c r="O16" s="79"/>
      <c r="P16" s="79"/>
      <c r="Q16" s="79"/>
      <c r="R16" s="79">
        <f t="shared" ref="R16:V16" si="0">AVERAGE(R11:R15)</f>
        <v>1.4</v>
      </c>
      <c r="S16" s="79"/>
      <c r="T16" s="79">
        <f t="shared" si="0"/>
        <v>1.2</v>
      </c>
      <c r="U16" s="79"/>
      <c r="V16" s="79">
        <f t="shared" si="0"/>
        <v>1.2</v>
      </c>
      <c r="W16" s="2"/>
    </row>
    <row r="17" spans="1:23" ht="15.5">
      <c r="A17" s="15">
        <v>7</v>
      </c>
      <c r="B17" s="70">
        <f>[4]Sheet1!E2237</f>
        <v>171516100009</v>
      </c>
      <c r="C17" s="65">
        <v>22</v>
      </c>
      <c r="D17" s="38"/>
      <c r="E17" s="65">
        <v>58</v>
      </c>
      <c r="F17" s="38"/>
      <c r="G17" s="47" t="s">
        <v>54</v>
      </c>
      <c r="H17" s="48">
        <f>(93.94*H16)/100</f>
        <v>1.6909200000000002</v>
      </c>
      <c r="I17" s="48"/>
      <c r="J17" s="48"/>
      <c r="K17" s="48"/>
      <c r="L17" s="48"/>
      <c r="M17" s="48"/>
      <c r="N17" s="48"/>
      <c r="O17" s="48"/>
      <c r="P17" s="48"/>
      <c r="Q17" s="48"/>
      <c r="R17" s="48">
        <f t="shared" ref="R17:V17" si="1">(93.94*R16)/100</f>
        <v>1.3151599999999999</v>
      </c>
      <c r="S17" s="48"/>
      <c r="T17" s="48">
        <f t="shared" si="1"/>
        <v>1.1272799999999998</v>
      </c>
      <c r="U17" s="48"/>
      <c r="V17" s="48">
        <f t="shared" si="1"/>
        <v>1.1272799999999998</v>
      </c>
      <c r="W17" s="2"/>
    </row>
    <row r="18" spans="1:23">
      <c r="A18" s="15">
        <v>8</v>
      </c>
      <c r="B18" s="70">
        <f>[4]Sheet1!E2238</f>
        <v>171516100010</v>
      </c>
      <c r="C18" s="65">
        <v>20</v>
      </c>
      <c r="D18" s="38"/>
      <c r="E18" s="65">
        <v>56</v>
      </c>
      <c r="F18" s="49"/>
      <c r="G18" s="15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>
      <c r="A19" s="15">
        <v>9</v>
      </c>
      <c r="B19" s="70">
        <f>[4]Sheet1!E2239</f>
        <v>171516100011</v>
      </c>
      <c r="C19" s="65">
        <v>22</v>
      </c>
      <c r="D19" s="38"/>
      <c r="E19" s="65">
        <v>56</v>
      </c>
      <c r="F19" s="49"/>
      <c r="G19" s="15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>
      <c r="A20" s="15">
        <v>10</v>
      </c>
      <c r="B20" s="70">
        <f>[4]Sheet1!E2240</f>
        <v>171516100012</v>
      </c>
      <c r="C20" s="65">
        <v>22</v>
      </c>
      <c r="D20" s="38"/>
      <c r="E20" s="65">
        <v>62</v>
      </c>
      <c r="F20" s="49"/>
      <c r="G20" s="15"/>
      <c r="H20" s="2"/>
      <c r="I20" s="2"/>
      <c r="J20" s="30"/>
      <c r="K20" s="3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>
      <c r="A21" s="15">
        <v>11</v>
      </c>
      <c r="B21" s="70">
        <f>[4]Sheet1!E2241</f>
        <v>171516100013</v>
      </c>
      <c r="C21" s="65">
        <v>24</v>
      </c>
      <c r="D21" s="38"/>
      <c r="E21" s="65">
        <v>60</v>
      </c>
      <c r="F21" s="49"/>
      <c r="G21" s="15"/>
      <c r="H21" s="51"/>
      <c r="I21" s="90"/>
      <c r="J21" s="90"/>
      <c r="K21" s="2"/>
      <c r="L21" s="2"/>
      <c r="M21" s="30"/>
      <c r="N21" s="30"/>
      <c r="O21" s="30"/>
      <c r="P21" s="30"/>
      <c r="Q21" s="30"/>
      <c r="R21" s="2"/>
      <c r="S21" s="2"/>
      <c r="T21" s="2"/>
      <c r="U21" s="2"/>
      <c r="V21" s="2"/>
      <c r="W21" s="2"/>
    </row>
    <row r="22" spans="1:23">
      <c r="A22" s="15">
        <v>12</v>
      </c>
      <c r="B22" s="70">
        <f>[4]Sheet1!E2242</f>
        <v>171516100014</v>
      </c>
      <c r="C22" s="65">
        <v>22</v>
      </c>
      <c r="D22" s="38"/>
      <c r="E22" s="65">
        <v>58</v>
      </c>
      <c r="F22" s="49"/>
      <c r="G22" s="15"/>
      <c r="H22" s="52"/>
      <c r="I22" s="53"/>
      <c r="J22" s="53"/>
      <c r="K22" s="2"/>
      <c r="L22" s="2"/>
      <c r="M22" s="30"/>
      <c r="N22" s="30"/>
      <c r="O22" s="30"/>
      <c r="P22" s="30"/>
      <c r="Q22" s="30"/>
      <c r="R22" s="2"/>
      <c r="S22" s="2"/>
      <c r="T22" s="2"/>
      <c r="U22" s="2"/>
      <c r="V22" s="2"/>
      <c r="W22" s="2"/>
    </row>
    <row r="23" spans="1:23">
      <c r="A23" s="15">
        <v>13</v>
      </c>
      <c r="B23" s="70">
        <f>[4]Sheet1!E2243</f>
        <v>171516100017</v>
      </c>
      <c r="C23" s="65">
        <v>24</v>
      </c>
      <c r="D23" s="38"/>
      <c r="E23" s="65">
        <v>62</v>
      </c>
      <c r="F23" s="49"/>
      <c r="G23" s="15"/>
      <c r="H23" s="15"/>
      <c r="I23" s="2"/>
      <c r="J23" s="2"/>
      <c r="K23" s="2"/>
      <c r="L23" s="2"/>
      <c r="M23" s="2"/>
      <c r="N23" s="30"/>
      <c r="O23" s="30"/>
      <c r="P23" s="30"/>
      <c r="Q23" s="30"/>
      <c r="R23" s="30"/>
      <c r="S23" s="2"/>
      <c r="T23" s="2"/>
      <c r="U23" s="2"/>
      <c r="V23" s="2"/>
      <c r="W23" s="2"/>
    </row>
    <row r="24" spans="1:23">
      <c r="A24" s="15">
        <v>14</v>
      </c>
      <c r="B24" s="70">
        <f>[4]Sheet1!E2244</f>
        <v>171516100018</v>
      </c>
      <c r="C24" s="65">
        <v>22</v>
      </c>
      <c r="D24" s="38"/>
      <c r="E24" s="65">
        <v>60</v>
      </c>
      <c r="F24" s="49"/>
      <c r="G24" s="15"/>
      <c r="H24" s="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2"/>
    </row>
    <row r="25" spans="1:23" ht="15.5">
      <c r="A25" s="15">
        <v>15</v>
      </c>
      <c r="B25" s="70">
        <f>[4]Sheet1!E2245</f>
        <v>171516100019</v>
      </c>
      <c r="C25" s="65">
        <v>22</v>
      </c>
      <c r="D25" s="54"/>
      <c r="E25" s="65">
        <v>62</v>
      </c>
      <c r="F25" s="55"/>
      <c r="G25" s="56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2"/>
    </row>
    <row r="26" spans="1:23" ht="15.5">
      <c r="A26" s="15">
        <v>16</v>
      </c>
      <c r="B26" s="70">
        <f>[4]Sheet1!E2246</f>
        <v>171516100021</v>
      </c>
      <c r="C26" s="65">
        <v>28</v>
      </c>
      <c r="D26" s="38"/>
      <c r="E26" s="65">
        <v>66</v>
      </c>
      <c r="F26" s="49"/>
      <c r="G26" s="56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2"/>
    </row>
    <row r="27" spans="1:23" ht="15.5">
      <c r="A27" s="15">
        <v>17</v>
      </c>
      <c r="B27" s="70">
        <f>[4]Sheet1!E2247</f>
        <v>171516100022</v>
      </c>
      <c r="C27" s="65">
        <v>20</v>
      </c>
      <c r="D27" s="38"/>
      <c r="E27" s="65">
        <v>62</v>
      </c>
      <c r="F27" s="49"/>
      <c r="G27" s="56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2"/>
    </row>
    <row r="28" spans="1:23" ht="15.5">
      <c r="A28" s="15">
        <v>18</v>
      </c>
      <c r="B28" s="70">
        <f>[4]Sheet1!E2248</f>
        <v>171516100023</v>
      </c>
      <c r="C28" s="65">
        <v>24</v>
      </c>
      <c r="D28" s="38"/>
      <c r="E28" s="65">
        <v>62</v>
      </c>
      <c r="F28" s="49"/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2"/>
    </row>
    <row r="29" spans="1:23" ht="15.5">
      <c r="A29" s="15">
        <v>19</v>
      </c>
      <c r="B29" s="70">
        <f>[4]Sheet1!E2249</f>
        <v>171516100024</v>
      </c>
      <c r="C29" s="65">
        <v>28</v>
      </c>
      <c r="D29" s="38"/>
      <c r="E29" s="65">
        <v>68</v>
      </c>
      <c r="F29" s="49"/>
      <c r="G29" s="56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2"/>
    </row>
    <row r="30" spans="1:23" ht="15.5">
      <c r="A30" s="15">
        <v>20</v>
      </c>
      <c r="B30" s="70">
        <f>[4]Sheet1!E2250</f>
        <v>171516100026</v>
      </c>
      <c r="C30" s="65">
        <v>22</v>
      </c>
      <c r="D30" s="38"/>
      <c r="E30" s="65">
        <v>64</v>
      </c>
      <c r="F30" s="49"/>
      <c r="G30" s="56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2"/>
    </row>
    <row r="31" spans="1:23" ht="15.5">
      <c r="A31" s="15">
        <v>21</v>
      </c>
      <c r="B31" s="70">
        <f>[4]Sheet1!E2251</f>
        <v>171516100030</v>
      </c>
      <c r="C31" s="65">
        <v>20</v>
      </c>
      <c r="D31" s="38"/>
      <c r="E31" s="65">
        <v>56</v>
      </c>
      <c r="F31" s="49"/>
      <c r="G31" s="56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2"/>
    </row>
    <row r="32" spans="1:23" ht="15.5">
      <c r="A32" s="15">
        <v>22</v>
      </c>
      <c r="B32" s="70">
        <f>[4]Sheet1!E2252</f>
        <v>171516100031</v>
      </c>
      <c r="C32" s="65">
        <v>24</v>
      </c>
      <c r="D32" s="38"/>
      <c r="E32" s="65">
        <v>32</v>
      </c>
      <c r="F32" s="49"/>
      <c r="G32" s="56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2"/>
    </row>
    <row r="33" spans="1:23" ht="15.5">
      <c r="A33" s="15">
        <v>23</v>
      </c>
      <c r="B33" s="70">
        <f>[4]Sheet1!E2253</f>
        <v>171516100032</v>
      </c>
      <c r="C33" s="65">
        <v>26</v>
      </c>
      <c r="D33" s="38"/>
      <c r="E33" s="65">
        <v>64</v>
      </c>
      <c r="F33" s="49"/>
      <c r="G33" s="5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2"/>
    </row>
    <row r="34" spans="1:23" ht="15.5">
      <c r="A34" s="15">
        <v>24</v>
      </c>
      <c r="B34" s="70">
        <f>[4]Sheet1!E2254</f>
        <v>171516100033</v>
      </c>
      <c r="C34" s="65">
        <v>26</v>
      </c>
      <c r="D34" s="38"/>
      <c r="E34" s="65">
        <v>64</v>
      </c>
      <c r="F34" s="49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>
      <c r="A35" s="15">
        <v>25</v>
      </c>
      <c r="B35" s="70">
        <f>[4]Sheet1!E2255</f>
        <v>171516100034</v>
      </c>
      <c r="C35" s="65">
        <v>22</v>
      </c>
      <c r="D35" s="38"/>
      <c r="E35" s="65">
        <v>58</v>
      </c>
      <c r="F35" s="49"/>
      <c r="G35" s="50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2"/>
    </row>
    <row r="36" spans="1:23">
      <c r="A36" s="15">
        <v>26</v>
      </c>
      <c r="B36" s="70">
        <f>[4]Sheet1!E2256</f>
        <v>171516100035</v>
      </c>
      <c r="C36" s="65">
        <v>22</v>
      </c>
      <c r="D36" s="38"/>
      <c r="E36" s="65">
        <v>58</v>
      </c>
      <c r="F36" s="49"/>
      <c r="G36" s="15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>
      <c r="A37" s="15">
        <v>27</v>
      </c>
      <c r="B37" s="70">
        <f>[4]Sheet1!E2257</f>
        <v>171516100037</v>
      </c>
      <c r="C37" s="65">
        <v>22</v>
      </c>
      <c r="D37" s="38"/>
      <c r="E37" s="65">
        <v>58</v>
      </c>
      <c r="F37" s="49"/>
      <c r="G37" s="15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5">
      <c r="A38" s="15">
        <v>28</v>
      </c>
      <c r="B38" s="70">
        <f>[4]Sheet1!E2258</f>
        <v>171516100038</v>
      </c>
      <c r="C38" s="65">
        <v>24</v>
      </c>
      <c r="D38" s="38"/>
      <c r="E38" s="65">
        <v>60</v>
      </c>
      <c r="F38" s="49"/>
      <c r="G38" s="5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2"/>
    </row>
    <row r="39" spans="1:23" ht="15.5">
      <c r="A39" s="15">
        <v>29</v>
      </c>
      <c r="B39" s="70">
        <f>[4]Sheet1!E2259</f>
        <v>171516100039</v>
      </c>
      <c r="C39" s="65">
        <v>26</v>
      </c>
      <c r="D39" s="38"/>
      <c r="E39" s="65">
        <v>61</v>
      </c>
      <c r="F39" s="49"/>
      <c r="G39" s="56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2"/>
    </row>
    <row r="40" spans="1:23" ht="15.5">
      <c r="A40" s="15">
        <v>30</v>
      </c>
      <c r="B40" s="70">
        <f>[4]Sheet1!E2260</f>
        <v>171516100040</v>
      </c>
      <c r="C40" s="65">
        <v>24</v>
      </c>
      <c r="D40" s="38"/>
      <c r="E40" s="65">
        <v>64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2"/>
    </row>
    <row r="41" spans="1:23" ht="15.5">
      <c r="A41" s="15">
        <v>31</v>
      </c>
      <c r="B41" s="70">
        <f>[4]Sheet1!E2261</f>
        <v>171516100041</v>
      </c>
      <c r="C41" s="65">
        <v>22</v>
      </c>
      <c r="D41" s="38"/>
      <c r="E41" s="65">
        <v>60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2"/>
    </row>
    <row r="42" spans="1:23" ht="15.5">
      <c r="A42" s="15">
        <v>32</v>
      </c>
      <c r="B42" s="70">
        <f>[4]Sheet1!E2262</f>
        <v>171516100042</v>
      </c>
      <c r="C42" s="65">
        <v>20</v>
      </c>
      <c r="D42" s="38"/>
      <c r="E42" s="65">
        <v>54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2"/>
    </row>
    <row r="43" spans="1:23" ht="15.5">
      <c r="A43" s="15">
        <v>33</v>
      </c>
      <c r="B43" s="70">
        <f>[4]Sheet1!E2263</f>
        <v>171516100043</v>
      </c>
      <c r="C43" s="65">
        <v>24</v>
      </c>
      <c r="D43" s="38"/>
      <c r="E43" s="65">
        <v>56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2"/>
    </row>
    <row r="44" spans="1:23" ht="15.5">
      <c r="A44" s="15">
        <v>34</v>
      </c>
      <c r="B44" s="70">
        <f>[4]Sheet1!E2264</f>
        <v>171516100044</v>
      </c>
      <c r="C44" s="65">
        <v>24</v>
      </c>
      <c r="D44" s="38"/>
      <c r="E44" s="65">
        <v>56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2"/>
    </row>
    <row r="45" spans="1:23" ht="15.5">
      <c r="A45" s="15">
        <v>35</v>
      </c>
      <c r="B45" s="70">
        <f>[4]Sheet1!E2265</f>
        <v>171516100045</v>
      </c>
      <c r="C45" s="65">
        <v>26</v>
      </c>
      <c r="D45" s="38"/>
      <c r="E45" s="65">
        <v>60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2"/>
    </row>
    <row r="46" spans="1:23" ht="15.5">
      <c r="A46" s="15">
        <v>36</v>
      </c>
      <c r="B46" s="70">
        <f>[4]Sheet1!E2266</f>
        <v>171516100048</v>
      </c>
      <c r="C46" s="65">
        <v>20</v>
      </c>
      <c r="D46" s="38"/>
      <c r="E46" s="65">
        <v>56</v>
      </c>
      <c r="F46" s="49"/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2"/>
    </row>
    <row r="47" spans="1:23" ht="15.5">
      <c r="A47" s="15">
        <v>37</v>
      </c>
      <c r="B47" s="70">
        <f>[4]Sheet1!E2267</f>
        <v>171516100049</v>
      </c>
      <c r="C47" s="65">
        <v>2</v>
      </c>
      <c r="D47" s="38"/>
      <c r="E47" s="65">
        <v>30</v>
      </c>
      <c r="F47" s="49"/>
      <c r="G47" s="5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2"/>
    </row>
    <row r="48" spans="1:23" ht="15.5">
      <c r="A48" s="15">
        <v>38</v>
      </c>
      <c r="B48" s="70">
        <f>[4]Sheet1!E2268</f>
        <v>171516100050</v>
      </c>
      <c r="C48" s="65">
        <v>24</v>
      </c>
      <c r="D48" s="38"/>
      <c r="E48" s="65">
        <v>60</v>
      </c>
      <c r="F48" s="49"/>
      <c r="G48" s="5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2"/>
    </row>
    <row r="49" spans="1:23">
      <c r="A49" s="15">
        <v>39</v>
      </c>
      <c r="B49" s="70">
        <f>[4]Sheet1!E2269</f>
        <v>171516100051</v>
      </c>
      <c r="C49" s="65">
        <v>20</v>
      </c>
      <c r="D49" s="38"/>
      <c r="E49" s="65">
        <v>28</v>
      </c>
      <c r="F49" s="49"/>
      <c r="G49" s="50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2"/>
    </row>
    <row r="50" spans="1:23">
      <c r="A50" s="15">
        <v>40</v>
      </c>
      <c r="B50" s="70">
        <f>[4]Sheet1!E2270</f>
        <v>171516100052</v>
      </c>
      <c r="C50" s="65">
        <v>24</v>
      </c>
      <c r="D50" s="38"/>
      <c r="E50" s="65">
        <v>56</v>
      </c>
      <c r="F50" s="49"/>
      <c r="G50" s="15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>
      <c r="A51" s="15">
        <v>41</v>
      </c>
      <c r="B51" s="70">
        <f>[4]Sheet1!E2271</f>
        <v>171516100053</v>
      </c>
      <c r="C51" s="65">
        <v>22</v>
      </c>
      <c r="D51" s="38"/>
      <c r="E51" s="65">
        <v>54</v>
      </c>
      <c r="F51" s="49"/>
      <c r="G51" s="15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5">
      <c r="A52" s="15">
        <v>42</v>
      </c>
      <c r="B52" s="70">
        <f>[4]Sheet1!E2272</f>
        <v>171516100054</v>
      </c>
      <c r="C52" s="65">
        <v>24</v>
      </c>
      <c r="D52" s="54"/>
      <c r="E52" s="65">
        <v>60</v>
      </c>
      <c r="F52" s="55"/>
      <c r="G52" s="5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2"/>
    </row>
    <row r="53" spans="1:23" ht="15.5">
      <c r="A53" s="15">
        <v>43</v>
      </c>
      <c r="B53" s="70">
        <f>[4]Sheet1!E2273</f>
        <v>171516100055</v>
      </c>
      <c r="C53" s="65">
        <v>26</v>
      </c>
      <c r="D53" s="54"/>
      <c r="E53" s="65">
        <v>60</v>
      </c>
      <c r="F53" s="55"/>
      <c r="G53" s="5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2"/>
    </row>
    <row r="54" spans="1:23" ht="15.5">
      <c r="A54" s="15">
        <v>44</v>
      </c>
      <c r="B54" s="70">
        <f>[4]Sheet1!E2274</f>
        <v>171516100056</v>
      </c>
      <c r="C54" s="65">
        <v>22</v>
      </c>
      <c r="D54" s="38"/>
      <c r="E54" s="65">
        <v>56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2"/>
    </row>
    <row r="55" spans="1:23" ht="15.5">
      <c r="A55" s="15">
        <v>45</v>
      </c>
      <c r="B55" s="70">
        <f>[4]Sheet1!E2275</f>
        <v>171516100057</v>
      </c>
      <c r="C55" s="65">
        <v>26</v>
      </c>
      <c r="D55" s="38"/>
      <c r="E55" s="65">
        <v>56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2"/>
    </row>
    <row r="56" spans="1:23" ht="15.5">
      <c r="A56" s="15">
        <v>46</v>
      </c>
      <c r="B56" s="70">
        <f>[4]Sheet1!E2276</f>
        <v>171516100058</v>
      </c>
      <c r="C56" s="65">
        <v>24</v>
      </c>
      <c r="D56" s="38"/>
      <c r="E56" s="65">
        <v>60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2"/>
    </row>
    <row r="57" spans="1:23" ht="15.5">
      <c r="A57" s="15">
        <v>47</v>
      </c>
      <c r="B57" s="70">
        <f>[4]Sheet1!E2277</f>
        <v>171516100059</v>
      </c>
      <c r="C57" s="65">
        <v>12</v>
      </c>
      <c r="D57" s="38"/>
      <c r="E57" s="65">
        <v>60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2"/>
    </row>
    <row r="58" spans="1:23" ht="15.5">
      <c r="A58" s="15">
        <v>48</v>
      </c>
      <c r="B58" s="70">
        <f>[4]Sheet1!E2278</f>
        <v>171516100060</v>
      </c>
      <c r="C58" s="65">
        <v>24</v>
      </c>
      <c r="D58" s="38"/>
      <c r="E58" s="65">
        <v>66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2"/>
    </row>
    <row r="59" spans="1:23" ht="15.5">
      <c r="A59" s="15">
        <v>49</v>
      </c>
      <c r="B59" s="70">
        <f>[4]Sheet1!E2279</f>
        <v>171516100061</v>
      </c>
      <c r="C59" s="65">
        <v>24</v>
      </c>
      <c r="D59" s="38"/>
      <c r="E59" s="65">
        <v>58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2"/>
    </row>
    <row r="60" spans="1:23" ht="15.5">
      <c r="A60" s="15">
        <v>50</v>
      </c>
      <c r="B60" s="70">
        <f>[4]Sheet1!E2280</f>
        <v>171516100062</v>
      </c>
      <c r="C60" s="65">
        <v>24</v>
      </c>
      <c r="D60" s="38"/>
      <c r="E60" s="65">
        <v>60</v>
      </c>
      <c r="F60" s="49"/>
      <c r="G60" s="5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2"/>
    </row>
    <row r="61" spans="1:23" ht="15.5">
      <c r="A61" s="15">
        <v>51</v>
      </c>
      <c r="B61" s="70">
        <f>[4]Sheet1!E2281</f>
        <v>171516100064</v>
      </c>
      <c r="C61" s="65">
        <v>14</v>
      </c>
      <c r="D61" s="38"/>
      <c r="E61" s="65">
        <v>68</v>
      </c>
      <c r="F61" s="49"/>
      <c r="G61" s="56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2"/>
    </row>
    <row r="62" spans="1:23" ht="15.5">
      <c r="A62" s="15">
        <v>52</v>
      </c>
      <c r="B62" s="70">
        <f>[4]Sheet1!E2282</f>
        <v>171516100066</v>
      </c>
      <c r="C62" s="65">
        <v>24</v>
      </c>
      <c r="D62" s="38"/>
      <c r="E62" s="65">
        <v>58</v>
      </c>
      <c r="F62" s="49"/>
      <c r="G62" s="5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2"/>
    </row>
    <row r="63" spans="1:23">
      <c r="A63" s="15">
        <v>53</v>
      </c>
      <c r="B63" s="70">
        <f>[4]Sheet1!E2283</f>
        <v>171516100067</v>
      </c>
      <c r="C63" s="65">
        <v>26</v>
      </c>
      <c r="D63" s="38"/>
      <c r="E63" s="65">
        <v>64</v>
      </c>
      <c r="F63" s="49"/>
      <c r="G63" s="15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>
      <c r="A64" s="15">
        <v>54</v>
      </c>
      <c r="B64" s="70">
        <f>[4]Sheet1!E2284</f>
        <v>171516100068</v>
      </c>
      <c r="C64" s="65">
        <v>12</v>
      </c>
      <c r="D64" s="38"/>
      <c r="E64" s="65">
        <v>62</v>
      </c>
      <c r="F64" s="49"/>
      <c r="G64" s="1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>
      <c r="A65" s="15">
        <v>55</v>
      </c>
      <c r="B65" s="70">
        <f>[4]Sheet1!E2285</f>
        <v>171516100069</v>
      </c>
      <c r="C65" s="65">
        <v>24</v>
      </c>
      <c r="D65" s="38"/>
      <c r="E65" s="65">
        <v>60</v>
      </c>
      <c r="F65" s="49"/>
      <c r="G65" s="1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>
      <c r="A66" s="15">
        <v>56</v>
      </c>
      <c r="B66" s="70">
        <f>[4]Sheet1!E2286</f>
        <v>171516100070</v>
      </c>
      <c r="C66" s="65">
        <v>22</v>
      </c>
      <c r="D66" s="38"/>
      <c r="E66" s="65">
        <v>58</v>
      </c>
      <c r="F66" s="49"/>
      <c r="G66" s="1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>
      <c r="A67" s="15">
        <v>57</v>
      </c>
      <c r="B67" s="70">
        <f>[4]Sheet1!E2287</f>
        <v>171516100071</v>
      </c>
      <c r="C67" s="65">
        <v>28</v>
      </c>
      <c r="D67" s="38"/>
      <c r="E67" s="65">
        <v>66</v>
      </c>
      <c r="F67" s="49"/>
      <c r="G67" s="1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>
      <c r="A68" s="15">
        <v>58</v>
      </c>
      <c r="B68" s="70">
        <f>[4]Sheet1!E2288</f>
        <v>171516100072</v>
      </c>
      <c r="C68" s="65">
        <v>26</v>
      </c>
      <c r="D68" s="38"/>
      <c r="E68" s="65">
        <v>62</v>
      </c>
      <c r="F68" s="49"/>
      <c r="G68" s="15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>
      <c r="A69" s="15">
        <v>59</v>
      </c>
      <c r="B69" s="70">
        <f>[4]Sheet1!E2289</f>
        <v>171516100073</v>
      </c>
      <c r="C69" s="65">
        <v>26</v>
      </c>
      <c r="D69" s="38"/>
      <c r="E69" s="65">
        <v>60</v>
      </c>
      <c r="F69" s="49"/>
      <c r="G69" s="15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>
      <c r="A70" s="15">
        <v>60</v>
      </c>
      <c r="B70" s="70">
        <f>[4]Sheet1!E2290</f>
        <v>171516100074</v>
      </c>
      <c r="C70" s="65">
        <v>22</v>
      </c>
      <c r="D70" s="38"/>
      <c r="E70" s="65">
        <v>58</v>
      </c>
      <c r="F70" s="49"/>
      <c r="G70" s="15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>
      <c r="A71" s="15">
        <v>61</v>
      </c>
      <c r="B71" s="70">
        <f>[4]Sheet1!E2291</f>
        <v>171516101075</v>
      </c>
      <c r="C71" s="65">
        <v>22</v>
      </c>
      <c r="E71" s="65">
        <v>60</v>
      </c>
    </row>
    <row r="72" spans="1:23">
      <c r="A72" s="15">
        <v>62</v>
      </c>
      <c r="B72" s="70">
        <f>[4]Sheet1!E2292</f>
        <v>171516101076</v>
      </c>
      <c r="C72" s="65">
        <v>22</v>
      </c>
      <c r="E72" s="65">
        <v>58</v>
      </c>
    </row>
    <row r="73" spans="1:23">
      <c r="A73" s="15">
        <v>63</v>
      </c>
      <c r="B73" s="70">
        <f>[4]Sheet1!E2293</f>
        <v>171516101077</v>
      </c>
      <c r="C73" s="65">
        <v>20</v>
      </c>
      <c r="E73" s="65">
        <v>58</v>
      </c>
    </row>
    <row r="74" spans="1:23">
      <c r="A74" s="15">
        <v>64</v>
      </c>
      <c r="B74" s="70">
        <f>[4]Sheet1!E2294</f>
        <v>171516101078</v>
      </c>
      <c r="C74" s="38">
        <v>18</v>
      </c>
      <c r="E74" s="38">
        <v>58</v>
      </c>
    </row>
    <row r="75" spans="1:23">
      <c r="A75" s="15">
        <v>65</v>
      </c>
      <c r="B75" s="70">
        <f>[4]Sheet1!E2295</f>
        <v>171516101079</v>
      </c>
      <c r="C75" s="38">
        <v>16</v>
      </c>
      <c r="E75" s="38">
        <v>54</v>
      </c>
    </row>
    <row r="76" spans="1:23">
      <c r="A76" s="15">
        <v>66</v>
      </c>
      <c r="B76" s="70">
        <f>[4]Sheet1!E2296</f>
        <v>171516101080</v>
      </c>
      <c r="C76" s="38">
        <v>18</v>
      </c>
      <c r="E76" s="38">
        <v>54</v>
      </c>
    </row>
  </sheetData>
  <mergeCells count="7">
    <mergeCell ref="O3:W7"/>
    <mergeCell ref="A4:E4"/>
    <mergeCell ref="I21:J21"/>
    <mergeCell ref="A1:E1"/>
    <mergeCell ref="G1:M1"/>
    <mergeCell ref="A2:E2"/>
    <mergeCell ref="A3:E3"/>
  </mergeCells>
  <conditionalFormatting sqref="C11:C76">
    <cfRule type="cellIs" dxfId="27" priority="1" operator="equal">
      <formula>0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6"/>
  <sheetViews>
    <sheetView topLeftCell="E6" workbookViewId="0">
      <selection activeCell="H17" sqref="H17:V17"/>
    </sheetView>
  </sheetViews>
  <sheetFormatPr defaultRowHeight="14.5"/>
  <sheetData>
    <row r="1" spans="1:23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89" t="s">
        <v>1</v>
      </c>
      <c r="B2" s="89"/>
      <c r="C2" s="89"/>
      <c r="D2" s="89"/>
      <c r="E2" s="89"/>
      <c r="F2" s="3"/>
      <c r="G2" s="4" t="s">
        <v>2</v>
      </c>
      <c r="H2" s="5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2.5">
      <c r="A3" s="89" t="s">
        <v>234</v>
      </c>
      <c r="B3" s="89"/>
      <c r="C3" s="89"/>
      <c r="D3" s="89"/>
      <c r="E3" s="89"/>
      <c r="F3" s="3"/>
      <c r="G3" s="4" t="s">
        <v>4</v>
      </c>
      <c r="H3" s="5"/>
      <c r="I3" s="7" t="s">
        <v>5</v>
      </c>
      <c r="J3" s="2"/>
      <c r="K3" s="8" t="s">
        <v>6</v>
      </c>
      <c r="L3" s="8" t="s">
        <v>7</v>
      </c>
      <c r="M3" s="2"/>
      <c r="N3" s="8" t="s">
        <v>8</v>
      </c>
      <c r="O3" s="88" t="s">
        <v>9</v>
      </c>
      <c r="P3" s="88"/>
      <c r="Q3" s="88"/>
      <c r="R3" s="88"/>
      <c r="S3" s="88"/>
      <c r="T3" s="88"/>
      <c r="U3" s="88"/>
      <c r="V3" s="88"/>
      <c r="W3" s="88"/>
    </row>
    <row r="4" spans="1:23" ht="21">
      <c r="A4" s="89" t="s">
        <v>235</v>
      </c>
      <c r="B4" s="89"/>
      <c r="C4" s="89"/>
      <c r="D4" s="89"/>
      <c r="E4" s="89"/>
      <c r="F4" s="3"/>
      <c r="G4" s="4" t="s">
        <v>11</v>
      </c>
      <c r="H4" s="5"/>
      <c r="I4" s="6"/>
      <c r="J4" s="2"/>
      <c r="K4" s="9" t="s">
        <v>12</v>
      </c>
      <c r="L4" s="9">
        <v>3</v>
      </c>
      <c r="M4" s="2"/>
      <c r="N4" s="10">
        <v>3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21">
      <c r="A5" s="11" t="s">
        <v>13</v>
      </c>
      <c r="B5" s="11"/>
      <c r="C5" s="11"/>
      <c r="D5" s="11"/>
      <c r="E5" s="11"/>
      <c r="F5" s="3"/>
      <c r="G5" s="4" t="s">
        <v>14</v>
      </c>
      <c r="H5" s="41">
        <f>(64/66)*100</f>
        <v>96.969696969696969</v>
      </c>
      <c r="I5" s="6"/>
      <c r="J5" s="2"/>
      <c r="K5" s="13" t="s">
        <v>15</v>
      </c>
      <c r="L5" s="13">
        <v>2</v>
      </c>
      <c r="M5" s="2"/>
      <c r="N5" s="14">
        <v>2</v>
      </c>
      <c r="O5" s="88"/>
      <c r="P5" s="88"/>
      <c r="Q5" s="88"/>
      <c r="R5" s="88"/>
      <c r="S5" s="88"/>
      <c r="T5" s="88"/>
      <c r="U5" s="88"/>
      <c r="V5" s="88"/>
      <c r="W5" s="88"/>
    </row>
    <row r="6" spans="1:23" ht="21">
      <c r="A6" s="15"/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42">
        <f>(63/66)*100</f>
        <v>95.454545454545453</v>
      </c>
      <c r="I6" s="6"/>
      <c r="J6" s="2"/>
      <c r="K6" s="19" t="s">
        <v>20</v>
      </c>
      <c r="L6" s="19">
        <v>1</v>
      </c>
      <c r="M6" s="2"/>
      <c r="N6" s="20">
        <v>1</v>
      </c>
      <c r="O6" s="88"/>
      <c r="P6" s="88"/>
      <c r="Q6" s="88"/>
      <c r="R6" s="88"/>
      <c r="S6" s="88"/>
      <c r="T6" s="88"/>
      <c r="U6" s="88"/>
      <c r="V6" s="88"/>
      <c r="W6" s="88"/>
    </row>
    <row r="7" spans="1:23" ht="58">
      <c r="A7" s="15"/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96.212121212121218</v>
      </c>
      <c r="I7" s="26">
        <v>0.6</v>
      </c>
      <c r="J7" s="2"/>
      <c r="K7" s="27" t="s">
        <v>24</v>
      </c>
      <c r="L7" s="27">
        <v>0</v>
      </c>
      <c r="M7" s="2"/>
      <c r="N7" s="28"/>
      <c r="O7" s="88"/>
      <c r="P7" s="88"/>
      <c r="Q7" s="88"/>
      <c r="R7" s="88"/>
      <c r="S7" s="88"/>
      <c r="T7" s="88"/>
      <c r="U7" s="88"/>
      <c r="V7" s="88"/>
      <c r="W7" s="88"/>
    </row>
    <row r="8" spans="1:23">
      <c r="A8" s="15"/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57</v>
      </c>
      <c r="I8" s="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>
      <c r="A9" s="15"/>
      <c r="B9" s="21" t="s">
        <v>30</v>
      </c>
      <c r="C9" s="23" t="s">
        <v>140</v>
      </c>
      <c r="D9" s="23"/>
      <c r="E9" s="23" t="s">
        <v>140</v>
      </c>
      <c r="F9" s="29"/>
      <c r="G9" s="15"/>
      <c r="H9" s="30"/>
      <c r="I9" s="3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5">
      <c r="A10" s="15"/>
      <c r="B10" s="21" t="s">
        <v>32</v>
      </c>
      <c r="C10" s="23">
        <v>30</v>
      </c>
      <c r="D10" s="31">
        <f>(0.55*30)</f>
        <v>16.5</v>
      </c>
      <c r="E10" s="32">
        <v>70</v>
      </c>
      <c r="F10" s="33">
        <f>0.55*70</f>
        <v>38.5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  <c r="U10" s="36" t="s">
        <v>46</v>
      </c>
      <c r="V10" s="36" t="s">
        <v>47</v>
      </c>
      <c r="W10" s="2"/>
    </row>
    <row r="11" spans="1:23" ht="15.5">
      <c r="A11" s="15">
        <v>1</v>
      </c>
      <c r="B11" s="70">
        <f>[4]Sheet1!E2231</f>
        <v>171516100002</v>
      </c>
      <c r="C11" s="65">
        <v>28</v>
      </c>
      <c r="D11" s="38">
        <f>COUNTIF(C11:C82,"&gt;="&amp;D10)</f>
        <v>64</v>
      </c>
      <c r="E11" s="65">
        <v>64</v>
      </c>
      <c r="F11" s="39">
        <f>COUNTIF(E11:E82,"&gt;="&amp;F10)</f>
        <v>63</v>
      </c>
      <c r="G11" s="40" t="s">
        <v>48</v>
      </c>
      <c r="H11" s="4">
        <v>2</v>
      </c>
      <c r="I11" s="4">
        <v>3</v>
      </c>
      <c r="J11" s="6"/>
      <c r="K11" s="6"/>
      <c r="L11" s="6"/>
      <c r="M11" s="6"/>
      <c r="N11" s="6"/>
      <c r="O11" s="6"/>
      <c r="P11" s="6"/>
      <c r="Q11" s="6"/>
      <c r="R11" s="4">
        <v>3</v>
      </c>
      <c r="S11" s="6"/>
      <c r="T11" s="6">
        <v>1</v>
      </c>
      <c r="U11" s="6"/>
      <c r="V11" s="6">
        <v>1</v>
      </c>
      <c r="W11" s="2"/>
    </row>
    <row r="12" spans="1:23" ht="15.5">
      <c r="A12" s="15">
        <v>2</v>
      </c>
      <c r="B12" s="70">
        <f>[4]Sheet1!E2232</f>
        <v>171516100003</v>
      </c>
      <c r="C12" s="65">
        <v>28</v>
      </c>
      <c r="D12" s="41">
        <f>(64/66)*100</f>
        <v>96.969696969696969</v>
      </c>
      <c r="E12" s="65">
        <v>60</v>
      </c>
      <c r="F12" s="42">
        <f>(63/66)*100</f>
        <v>95.454545454545453</v>
      </c>
      <c r="G12" s="40" t="s">
        <v>49</v>
      </c>
      <c r="H12" s="43">
        <v>3</v>
      </c>
      <c r="I12" s="43">
        <v>1</v>
      </c>
      <c r="J12" s="6"/>
      <c r="K12" s="6"/>
      <c r="L12" s="6"/>
      <c r="M12" s="6"/>
      <c r="N12" s="6"/>
      <c r="O12" s="6"/>
      <c r="P12" s="6"/>
      <c r="Q12" s="6"/>
      <c r="R12" s="43">
        <v>1</v>
      </c>
      <c r="S12" s="6"/>
      <c r="T12" s="6">
        <v>1</v>
      </c>
      <c r="U12" s="6"/>
      <c r="V12" s="6">
        <v>2</v>
      </c>
      <c r="W12" s="2"/>
    </row>
    <row r="13" spans="1:23" ht="15.5">
      <c r="A13" s="15">
        <v>3</v>
      </c>
      <c r="B13" s="70">
        <f>[4]Sheet1!E2233</f>
        <v>171516100005</v>
      </c>
      <c r="C13" s="65">
        <v>28</v>
      </c>
      <c r="D13" s="38"/>
      <c r="E13" s="65">
        <v>30</v>
      </c>
      <c r="F13" s="44"/>
      <c r="G13" s="40" t="s">
        <v>50</v>
      </c>
      <c r="H13" s="43">
        <v>1</v>
      </c>
      <c r="I13" s="43">
        <v>1</v>
      </c>
      <c r="J13" s="6"/>
      <c r="K13" s="6"/>
      <c r="L13" s="6"/>
      <c r="M13" s="6"/>
      <c r="N13" s="6"/>
      <c r="O13" s="6"/>
      <c r="P13" s="6"/>
      <c r="Q13" s="6"/>
      <c r="R13" s="43">
        <v>1</v>
      </c>
      <c r="S13" s="6"/>
      <c r="T13" s="6">
        <v>2</v>
      </c>
      <c r="U13" s="6"/>
      <c r="V13" s="6">
        <v>1</v>
      </c>
      <c r="W13" s="2"/>
    </row>
    <row r="14" spans="1:23" ht="15.5">
      <c r="A14" s="15">
        <v>4</v>
      </c>
      <c r="B14" s="70">
        <f>[4]Sheet1!E2234</f>
        <v>171516100006</v>
      </c>
      <c r="C14" s="65">
        <v>28</v>
      </c>
      <c r="D14" s="38"/>
      <c r="E14" s="65">
        <v>60</v>
      </c>
      <c r="F14" s="44"/>
      <c r="G14" s="40" t="s">
        <v>51</v>
      </c>
      <c r="H14" s="43">
        <v>3</v>
      </c>
      <c r="I14" s="43">
        <v>1</v>
      </c>
      <c r="J14" s="6"/>
      <c r="K14" s="6"/>
      <c r="L14" s="6"/>
      <c r="M14" s="6"/>
      <c r="N14" s="6"/>
      <c r="O14" s="6"/>
      <c r="P14" s="6"/>
      <c r="Q14" s="6"/>
      <c r="R14" s="43">
        <v>1</v>
      </c>
      <c r="S14" s="6"/>
      <c r="T14" s="6">
        <v>1</v>
      </c>
      <c r="U14" s="6"/>
      <c r="V14" s="6">
        <v>1</v>
      </c>
      <c r="W14" s="2"/>
    </row>
    <row r="15" spans="1:23" ht="15.5">
      <c r="A15" s="15">
        <v>5</v>
      </c>
      <c r="B15" s="70">
        <f>[4]Sheet1!E2235</f>
        <v>171516100007</v>
      </c>
      <c r="C15" s="65">
        <v>28</v>
      </c>
      <c r="D15" s="38"/>
      <c r="E15" s="65">
        <v>56</v>
      </c>
      <c r="F15" s="44"/>
      <c r="G15" s="40" t="s">
        <v>52</v>
      </c>
      <c r="H15" s="43">
        <v>2</v>
      </c>
      <c r="I15" s="43">
        <v>1</v>
      </c>
      <c r="J15" s="6"/>
      <c r="K15" s="6"/>
      <c r="L15" s="6"/>
      <c r="M15" s="6"/>
      <c r="N15" s="6"/>
      <c r="O15" s="6"/>
      <c r="P15" s="6"/>
      <c r="Q15" s="6"/>
      <c r="R15" s="43">
        <v>1</v>
      </c>
      <c r="S15" s="6"/>
      <c r="T15" s="6">
        <v>2</v>
      </c>
      <c r="U15" s="6"/>
      <c r="V15" s="6">
        <v>2</v>
      </c>
      <c r="W15" s="2"/>
    </row>
    <row r="16" spans="1:23" ht="15.5">
      <c r="A16" s="15">
        <v>6</v>
      </c>
      <c r="B16" s="70">
        <f>[4]Sheet1!E2236</f>
        <v>171516100008</v>
      </c>
      <c r="C16" s="65">
        <v>28</v>
      </c>
      <c r="D16" s="38"/>
      <c r="E16" s="65">
        <v>62</v>
      </c>
      <c r="F16" s="44"/>
      <c r="G16" s="45" t="s">
        <v>53</v>
      </c>
      <c r="H16" s="79">
        <f>AVERAGE(H11:H15)</f>
        <v>2.2000000000000002</v>
      </c>
      <c r="I16" s="79">
        <f t="shared" ref="I16:V16" si="0">AVERAGE(I11:I15)</f>
        <v>1.4</v>
      </c>
      <c r="J16" s="79"/>
      <c r="K16" s="79"/>
      <c r="L16" s="79"/>
      <c r="M16" s="79"/>
      <c r="N16" s="79"/>
      <c r="O16" s="79"/>
      <c r="P16" s="79"/>
      <c r="Q16" s="79"/>
      <c r="R16" s="79">
        <f t="shared" si="0"/>
        <v>1.4</v>
      </c>
      <c r="S16" s="79"/>
      <c r="T16" s="79">
        <f t="shared" si="0"/>
        <v>1.4</v>
      </c>
      <c r="U16" s="79"/>
      <c r="V16" s="79">
        <f t="shared" si="0"/>
        <v>1.4</v>
      </c>
      <c r="W16" s="2"/>
    </row>
    <row r="17" spans="1:23" ht="15.5">
      <c r="A17" s="15">
        <v>7</v>
      </c>
      <c r="B17" s="70">
        <f>[4]Sheet1!E2237</f>
        <v>171516100009</v>
      </c>
      <c r="C17" s="65">
        <v>28</v>
      </c>
      <c r="D17" s="38"/>
      <c r="E17" s="65">
        <v>56</v>
      </c>
      <c r="F17" s="38"/>
      <c r="G17" s="47" t="s">
        <v>54</v>
      </c>
      <c r="H17" s="48">
        <f>(96.21*H16)/100</f>
        <v>2.1166200000000002</v>
      </c>
      <c r="I17" s="48">
        <f t="shared" ref="I17:V17" si="1">(96.21*I16)/100</f>
        <v>1.3469399999999998</v>
      </c>
      <c r="J17" s="48"/>
      <c r="K17" s="48"/>
      <c r="L17" s="48"/>
      <c r="M17" s="48"/>
      <c r="N17" s="48"/>
      <c r="O17" s="48"/>
      <c r="P17" s="48"/>
      <c r="Q17" s="48"/>
      <c r="R17" s="48">
        <f t="shared" si="1"/>
        <v>1.3469399999999998</v>
      </c>
      <c r="S17" s="48"/>
      <c r="T17" s="48">
        <f t="shared" si="1"/>
        <v>1.3469399999999998</v>
      </c>
      <c r="U17" s="48"/>
      <c r="V17" s="48">
        <f t="shared" si="1"/>
        <v>1.3469399999999998</v>
      </c>
      <c r="W17" s="2"/>
    </row>
    <row r="18" spans="1:23">
      <c r="A18" s="15">
        <v>8</v>
      </c>
      <c r="B18" s="70">
        <f>[4]Sheet1!E2238</f>
        <v>171516100010</v>
      </c>
      <c r="C18" s="65">
        <v>26</v>
      </c>
      <c r="D18" s="38"/>
      <c r="E18" s="65">
        <v>58</v>
      </c>
      <c r="F18" s="49"/>
      <c r="G18" s="15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>
      <c r="A19" s="15">
        <v>9</v>
      </c>
      <c r="B19" s="70">
        <f>[4]Sheet1!E2239</f>
        <v>171516100011</v>
      </c>
      <c r="C19" s="65">
        <v>26</v>
      </c>
      <c r="D19" s="38"/>
      <c r="E19" s="65">
        <v>56</v>
      </c>
      <c r="F19" s="49"/>
      <c r="G19" s="15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>
      <c r="A20" s="15">
        <v>10</v>
      </c>
      <c r="B20" s="70">
        <f>[4]Sheet1!E2240</f>
        <v>171516100012</v>
      </c>
      <c r="C20" s="65">
        <v>28</v>
      </c>
      <c r="D20" s="38"/>
      <c r="E20" s="65">
        <v>60</v>
      </c>
      <c r="F20" s="49"/>
      <c r="G20" s="15"/>
      <c r="H20" s="2"/>
      <c r="I20" s="2"/>
      <c r="J20" s="30"/>
      <c r="K20" s="3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>
      <c r="A21" s="15">
        <v>11</v>
      </c>
      <c r="B21" s="70">
        <f>[4]Sheet1!E2241</f>
        <v>171516100013</v>
      </c>
      <c r="C21" s="65">
        <v>30</v>
      </c>
      <c r="D21" s="38"/>
      <c r="E21" s="65">
        <v>56</v>
      </c>
      <c r="F21" s="49"/>
      <c r="G21" s="15"/>
      <c r="H21" s="51"/>
      <c r="I21" s="90"/>
      <c r="J21" s="90"/>
      <c r="K21" s="2"/>
      <c r="L21" s="2"/>
      <c r="M21" s="30"/>
      <c r="N21" s="30"/>
      <c r="O21" s="30"/>
      <c r="P21" s="30"/>
      <c r="Q21" s="30"/>
      <c r="R21" s="2"/>
      <c r="S21" s="2"/>
      <c r="T21" s="2"/>
      <c r="U21" s="2"/>
      <c r="V21" s="2"/>
      <c r="W21" s="2"/>
    </row>
    <row r="22" spans="1:23">
      <c r="A22" s="15">
        <v>12</v>
      </c>
      <c r="B22" s="70">
        <f>[4]Sheet1!E2242</f>
        <v>171516100014</v>
      </c>
      <c r="C22" s="65">
        <v>26</v>
      </c>
      <c r="D22" s="38"/>
      <c r="E22" s="65">
        <v>56</v>
      </c>
      <c r="F22" s="49"/>
      <c r="G22" s="15"/>
      <c r="H22" s="52"/>
      <c r="I22" s="53"/>
      <c r="J22" s="53"/>
      <c r="K22" s="2"/>
      <c r="L22" s="2"/>
      <c r="M22" s="30"/>
      <c r="N22" s="30"/>
      <c r="O22" s="30"/>
      <c r="P22" s="30"/>
      <c r="Q22" s="30"/>
      <c r="R22" s="2"/>
      <c r="S22" s="2"/>
      <c r="T22" s="2"/>
      <c r="U22" s="2"/>
      <c r="V22" s="2"/>
      <c r="W22" s="2"/>
    </row>
    <row r="23" spans="1:23">
      <c r="A23" s="15">
        <v>13</v>
      </c>
      <c r="B23" s="70">
        <f>[4]Sheet1!E2243</f>
        <v>171516100017</v>
      </c>
      <c r="C23" s="65">
        <v>28</v>
      </c>
      <c r="D23" s="38"/>
      <c r="E23" s="65">
        <v>62</v>
      </c>
      <c r="F23" s="49"/>
      <c r="G23" s="15"/>
      <c r="H23" s="15"/>
      <c r="I23" s="2"/>
      <c r="J23" s="2"/>
      <c r="K23" s="2"/>
      <c r="L23" s="2"/>
      <c r="M23" s="2"/>
      <c r="N23" s="30"/>
      <c r="O23" s="30"/>
      <c r="P23" s="30"/>
      <c r="Q23" s="30"/>
      <c r="R23" s="30"/>
      <c r="S23" s="2"/>
      <c r="T23" s="2"/>
      <c r="U23" s="2"/>
      <c r="V23" s="2"/>
      <c r="W23" s="2"/>
    </row>
    <row r="24" spans="1:23">
      <c r="A24" s="15">
        <v>14</v>
      </c>
      <c r="B24" s="70">
        <f>[4]Sheet1!E2244</f>
        <v>171516100018</v>
      </c>
      <c r="C24" s="65">
        <v>28</v>
      </c>
      <c r="D24" s="38"/>
      <c r="E24" s="65">
        <v>58</v>
      </c>
      <c r="F24" s="49"/>
      <c r="G24" s="15"/>
      <c r="H24" s="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2"/>
    </row>
    <row r="25" spans="1:23" ht="15.5">
      <c r="A25" s="15">
        <v>15</v>
      </c>
      <c r="B25" s="70">
        <f>[4]Sheet1!E2245</f>
        <v>171516100019</v>
      </c>
      <c r="C25" s="65">
        <v>28</v>
      </c>
      <c r="D25" s="54"/>
      <c r="E25" s="65">
        <v>64</v>
      </c>
      <c r="F25" s="55"/>
      <c r="G25" s="56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2"/>
    </row>
    <row r="26" spans="1:23" ht="15.5">
      <c r="A26" s="15">
        <v>16</v>
      </c>
      <c r="B26" s="70">
        <f>[4]Sheet1!E2246</f>
        <v>171516100021</v>
      </c>
      <c r="C26" s="65">
        <v>30</v>
      </c>
      <c r="D26" s="38"/>
      <c r="E26" s="65">
        <v>64</v>
      </c>
      <c r="F26" s="49"/>
      <c r="G26" s="56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2"/>
    </row>
    <row r="27" spans="1:23" ht="15.5">
      <c r="A27" s="15">
        <v>17</v>
      </c>
      <c r="B27" s="70">
        <f>[4]Sheet1!E2247</f>
        <v>171516100022</v>
      </c>
      <c r="C27" s="65">
        <v>28</v>
      </c>
      <c r="D27" s="38"/>
      <c r="E27" s="65">
        <v>62</v>
      </c>
      <c r="F27" s="49"/>
      <c r="G27" s="56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2"/>
    </row>
    <row r="28" spans="1:23" ht="15.5">
      <c r="A28" s="15">
        <v>18</v>
      </c>
      <c r="B28" s="70">
        <f>[4]Sheet1!E2248</f>
        <v>171516100023</v>
      </c>
      <c r="C28" s="65">
        <v>30</v>
      </c>
      <c r="D28" s="38"/>
      <c r="E28" s="65">
        <v>60</v>
      </c>
      <c r="F28" s="49"/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2"/>
    </row>
    <row r="29" spans="1:23" ht="15.5">
      <c r="A29" s="15">
        <v>19</v>
      </c>
      <c r="B29" s="70">
        <f>[4]Sheet1!E2249</f>
        <v>171516100024</v>
      </c>
      <c r="C29" s="65">
        <v>30</v>
      </c>
      <c r="D29" s="38"/>
      <c r="E29" s="65">
        <v>68</v>
      </c>
      <c r="F29" s="49"/>
      <c r="G29" s="56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2"/>
    </row>
    <row r="30" spans="1:23" ht="15.5">
      <c r="A30" s="15">
        <v>20</v>
      </c>
      <c r="B30" s="70">
        <f>[4]Sheet1!E2250</f>
        <v>171516100026</v>
      </c>
      <c r="C30" s="65">
        <v>28</v>
      </c>
      <c r="D30" s="38"/>
      <c r="E30" s="65">
        <v>33</v>
      </c>
      <c r="F30" s="49"/>
      <c r="G30" s="56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2"/>
    </row>
    <row r="31" spans="1:23" ht="15.5">
      <c r="A31" s="15">
        <v>21</v>
      </c>
      <c r="B31" s="70">
        <f>[4]Sheet1!E2251</f>
        <v>171516100030</v>
      </c>
      <c r="C31" s="65">
        <v>24</v>
      </c>
      <c r="D31" s="38"/>
      <c r="E31" s="65">
        <v>66</v>
      </c>
      <c r="F31" s="49"/>
      <c r="G31" s="56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2"/>
    </row>
    <row r="32" spans="1:23" ht="15.5">
      <c r="A32" s="15">
        <v>22</v>
      </c>
      <c r="B32" s="70">
        <f>[4]Sheet1!E2252</f>
        <v>171516100031</v>
      </c>
      <c r="C32" s="65">
        <v>30</v>
      </c>
      <c r="D32" s="38"/>
      <c r="E32" s="65">
        <v>62</v>
      </c>
      <c r="F32" s="49"/>
      <c r="G32" s="56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2"/>
    </row>
    <row r="33" spans="1:23" ht="15.5">
      <c r="A33" s="15">
        <v>23</v>
      </c>
      <c r="B33" s="70">
        <f>[4]Sheet1!E2253</f>
        <v>171516100032</v>
      </c>
      <c r="C33" s="65">
        <v>30</v>
      </c>
      <c r="D33" s="38"/>
      <c r="E33" s="65">
        <v>62</v>
      </c>
      <c r="F33" s="49"/>
      <c r="G33" s="5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2"/>
    </row>
    <row r="34" spans="1:23" ht="15.5">
      <c r="A34" s="15">
        <v>24</v>
      </c>
      <c r="B34" s="70">
        <f>[4]Sheet1!E2254</f>
        <v>171516100033</v>
      </c>
      <c r="C34" s="65">
        <v>30</v>
      </c>
      <c r="D34" s="38"/>
      <c r="E34" s="65">
        <v>62</v>
      </c>
      <c r="F34" s="49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>
      <c r="A35" s="15">
        <v>25</v>
      </c>
      <c r="B35" s="70">
        <f>[4]Sheet1!E2255</f>
        <v>171516100034</v>
      </c>
      <c r="C35" s="65">
        <v>26</v>
      </c>
      <c r="D35" s="38"/>
      <c r="E35" s="65">
        <v>56</v>
      </c>
      <c r="F35" s="49"/>
      <c r="G35" s="50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2"/>
    </row>
    <row r="36" spans="1:23">
      <c r="A36" s="15">
        <v>26</v>
      </c>
      <c r="B36" s="70">
        <f>[4]Sheet1!E2256</f>
        <v>171516100035</v>
      </c>
      <c r="C36" s="65">
        <v>26</v>
      </c>
      <c r="D36" s="38"/>
      <c r="E36" s="65">
        <v>58</v>
      </c>
      <c r="F36" s="49"/>
      <c r="G36" s="15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>
      <c r="A37" s="15">
        <v>27</v>
      </c>
      <c r="B37" s="70">
        <f>[4]Sheet1!E2257</f>
        <v>171516100037</v>
      </c>
      <c r="C37" s="65">
        <v>28</v>
      </c>
      <c r="D37" s="38"/>
      <c r="E37" s="65">
        <v>58</v>
      </c>
      <c r="F37" s="49"/>
      <c r="G37" s="15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5">
      <c r="A38" s="15">
        <v>28</v>
      </c>
      <c r="B38" s="70">
        <f>[4]Sheet1!E2258</f>
        <v>171516100038</v>
      </c>
      <c r="C38" s="65">
        <v>28</v>
      </c>
      <c r="D38" s="38"/>
      <c r="E38" s="65">
        <v>58</v>
      </c>
      <c r="F38" s="49"/>
      <c r="G38" s="5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2"/>
    </row>
    <row r="39" spans="1:23" ht="15.5">
      <c r="A39" s="15">
        <v>29</v>
      </c>
      <c r="B39" s="70">
        <f>[4]Sheet1!E2259</f>
        <v>171516100039</v>
      </c>
      <c r="C39" s="65">
        <v>30</v>
      </c>
      <c r="D39" s="38"/>
      <c r="E39" s="65">
        <v>60</v>
      </c>
      <c r="F39" s="49"/>
      <c r="G39" s="56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2"/>
    </row>
    <row r="40" spans="1:23" ht="15.5">
      <c r="A40" s="15">
        <v>30</v>
      </c>
      <c r="B40" s="70">
        <f>[4]Sheet1!E2260</f>
        <v>171516100040</v>
      </c>
      <c r="C40" s="65">
        <v>30</v>
      </c>
      <c r="D40" s="38"/>
      <c r="E40" s="65">
        <v>62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2"/>
    </row>
    <row r="41" spans="1:23" ht="15.5">
      <c r="A41" s="15">
        <v>31</v>
      </c>
      <c r="B41" s="70">
        <f>[4]Sheet1!E2261</f>
        <v>171516100041</v>
      </c>
      <c r="C41" s="65">
        <v>28</v>
      </c>
      <c r="D41" s="38"/>
      <c r="E41" s="65">
        <v>58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2"/>
    </row>
    <row r="42" spans="1:23" ht="15.5">
      <c r="A42" s="15">
        <v>32</v>
      </c>
      <c r="B42" s="70">
        <f>[4]Sheet1!E2262</f>
        <v>171516100042</v>
      </c>
      <c r="C42" s="65">
        <v>24</v>
      </c>
      <c r="D42" s="38"/>
      <c r="E42" s="65">
        <v>56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2"/>
    </row>
    <row r="43" spans="1:23" ht="15.5">
      <c r="A43" s="15">
        <v>33</v>
      </c>
      <c r="B43" s="70">
        <f>[4]Sheet1!E2263</f>
        <v>171516100043</v>
      </c>
      <c r="C43" s="65">
        <v>28</v>
      </c>
      <c r="D43" s="38"/>
      <c r="E43" s="65">
        <v>56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2"/>
    </row>
    <row r="44" spans="1:23" ht="15.5">
      <c r="A44" s="15">
        <v>34</v>
      </c>
      <c r="B44" s="70">
        <f>[4]Sheet1!E2264</f>
        <v>171516100044</v>
      </c>
      <c r="C44" s="65">
        <v>28</v>
      </c>
      <c r="D44" s="38"/>
      <c r="E44" s="65">
        <v>56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2"/>
    </row>
    <row r="45" spans="1:23" ht="15.5">
      <c r="A45" s="15">
        <v>35</v>
      </c>
      <c r="B45" s="70">
        <f>[4]Sheet1!E2265</f>
        <v>171516100045</v>
      </c>
      <c r="C45" s="65">
        <v>30</v>
      </c>
      <c r="D45" s="38"/>
      <c r="E45" s="65">
        <v>62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2"/>
    </row>
    <row r="46" spans="1:23" ht="15.5">
      <c r="A46" s="15">
        <v>36</v>
      </c>
      <c r="B46" s="70">
        <f>[4]Sheet1!E2266</f>
        <v>171516100048</v>
      </c>
      <c r="C46" s="65">
        <v>28</v>
      </c>
      <c r="D46" s="38"/>
      <c r="E46" s="65">
        <v>58</v>
      </c>
      <c r="F46" s="49"/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2"/>
    </row>
    <row r="47" spans="1:23" ht="15.5">
      <c r="A47" s="15">
        <v>37</v>
      </c>
      <c r="B47" s="70">
        <f>[4]Sheet1!E2267</f>
        <v>171516100049</v>
      </c>
      <c r="C47" s="65">
        <v>28</v>
      </c>
      <c r="D47" s="38"/>
      <c r="E47" s="65">
        <v>58</v>
      </c>
      <c r="F47" s="49"/>
      <c r="G47" s="5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2"/>
    </row>
    <row r="48" spans="1:23" ht="15.5">
      <c r="A48" s="15">
        <v>38</v>
      </c>
      <c r="B48" s="70">
        <f>[4]Sheet1!E2268</f>
        <v>171516100050</v>
      </c>
      <c r="C48" s="65">
        <v>28</v>
      </c>
      <c r="D48" s="38"/>
      <c r="E48" s="65">
        <v>58</v>
      </c>
      <c r="F48" s="49"/>
      <c r="G48" s="5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2"/>
    </row>
    <row r="49" spans="1:23">
      <c r="A49" s="15">
        <v>39</v>
      </c>
      <c r="B49" s="70">
        <f>[4]Sheet1!E2269</f>
        <v>171516100051</v>
      </c>
      <c r="C49" s="65">
        <v>28</v>
      </c>
      <c r="D49" s="38"/>
      <c r="E49" s="65">
        <v>46</v>
      </c>
      <c r="F49" s="49"/>
      <c r="G49" s="50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2"/>
    </row>
    <row r="50" spans="1:23">
      <c r="A50" s="15">
        <v>40</v>
      </c>
      <c r="B50" s="70">
        <f>[4]Sheet1!E2270</f>
        <v>171516100052</v>
      </c>
      <c r="C50" s="65">
        <v>28</v>
      </c>
      <c r="D50" s="38"/>
      <c r="E50" s="65">
        <v>58</v>
      </c>
      <c r="F50" s="49"/>
      <c r="G50" s="15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>
      <c r="A51" s="15">
        <v>41</v>
      </c>
      <c r="B51" s="70">
        <f>[4]Sheet1!E2271</f>
        <v>171516100053</v>
      </c>
      <c r="C51" s="65">
        <v>28</v>
      </c>
      <c r="D51" s="38"/>
      <c r="E51" s="65">
        <v>56</v>
      </c>
      <c r="F51" s="49"/>
      <c r="G51" s="15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5">
      <c r="A52" s="15">
        <v>42</v>
      </c>
      <c r="B52" s="70">
        <f>[4]Sheet1!E2272</f>
        <v>171516100054</v>
      </c>
      <c r="C52" s="65">
        <v>28</v>
      </c>
      <c r="D52" s="54"/>
      <c r="E52" s="65">
        <v>58</v>
      </c>
      <c r="F52" s="55"/>
      <c r="G52" s="5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2"/>
    </row>
    <row r="53" spans="1:23" ht="15.5">
      <c r="A53" s="15">
        <v>43</v>
      </c>
      <c r="B53" s="70">
        <f>[4]Sheet1!E2273</f>
        <v>171516100055</v>
      </c>
      <c r="C53" s="65">
        <v>30</v>
      </c>
      <c r="D53" s="54"/>
      <c r="E53" s="65">
        <v>60</v>
      </c>
      <c r="F53" s="55"/>
      <c r="G53" s="5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2"/>
    </row>
    <row r="54" spans="1:23" ht="15.5">
      <c r="A54" s="15">
        <v>44</v>
      </c>
      <c r="B54" s="70">
        <f>[4]Sheet1!E2274</f>
        <v>171516100056</v>
      </c>
      <c r="C54" s="65">
        <v>28</v>
      </c>
      <c r="D54" s="38"/>
      <c r="E54" s="65">
        <v>58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2"/>
    </row>
    <row r="55" spans="1:23" ht="15.5">
      <c r="A55" s="15">
        <v>45</v>
      </c>
      <c r="B55" s="70">
        <f>[4]Sheet1!E2275</f>
        <v>171516100057</v>
      </c>
      <c r="C55" s="65">
        <v>28</v>
      </c>
      <c r="D55" s="38"/>
      <c r="E55" s="65">
        <v>58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2"/>
    </row>
    <row r="56" spans="1:23" ht="15.5">
      <c r="A56" s="15">
        <v>46</v>
      </c>
      <c r="B56" s="70">
        <f>[4]Sheet1!E2276</f>
        <v>171516100058</v>
      </c>
      <c r="C56" s="65">
        <v>30</v>
      </c>
      <c r="D56" s="38"/>
      <c r="E56" s="65">
        <v>30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2"/>
    </row>
    <row r="57" spans="1:23" ht="15.5">
      <c r="A57" s="15">
        <v>47</v>
      </c>
      <c r="B57" s="70">
        <f>[4]Sheet1!E2277</f>
        <v>171516100059</v>
      </c>
      <c r="C57" s="65">
        <v>28</v>
      </c>
      <c r="D57" s="38"/>
      <c r="E57" s="65">
        <v>60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2"/>
    </row>
    <row r="58" spans="1:23" ht="15.5">
      <c r="A58" s="15">
        <v>48</v>
      </c>
      <c r="B58" s="70">
        <f>[4]Sheet1!E2278</f>
        <v>171516100060</v>
      </c>
      <c r="C58" s="65">
        <v>30</v>
      </c>
      <c r="D58" s="38"/>
      <c r="E58" s="65">
        <v>68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2"/>
    </row>
    <row r="59" spans="1:23" ht="15.5">
      <c r="A59" s="15">
        <v>49</v>
      </c>
      <c r="B59" s="70">
        <f>[4]Sheet1!E2279</f>
        <v>171516100061</v>
      </c>
      <c r="C59" s="65">
        <v>28</v>
      </c>
      <c r="D59" s="38"/>
      <c r="E59" s="65">
        <v>56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2"/>
    </row>
    <row r="60" spans="1:23" ht="15.5">
      <c r="A60" s="15">
        <v>50</v>
      </c>
      <c r="B60" s="70">
        <f>[4]Sheet1!E2280</f>
        <v>171516100062</v>
      </c>
      <c r="C60" s="65">
        <v>28</v>
      </c>
      <c r="D60" s="38"/>
      <c r="E60" s="65">
        <v>60</v>
      </c>
      <c r="F60" s="49"/>
      <c r="G60" s="5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2"/>
    </row>
    <row r="61" spans="1:23" ht="15.5">
      <c r="A61" s="15">
        <v>51</v>
      </c>
      <c r="B61" s="70">
        <f>[4]Sheet1!E2281</f>
        <v>171516100064</v>
      </c>
      <c r="C61" s="65">
        <v>30</v>
      </c>
      <c r="D61" s="38"/>
      <c r="E61" s="65">
        <v>68</v>
      </c>
      <c r="F61" s="49"/>
      <c r="G61" s="56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2"/>
    </row>
    <row r="62" spans="1:23" ht="15.5">
      <c r="A62" s="15">
        <v>52</v>
      </c>
      <c r="B62" s="70">
        <f>[4]Sheet1!E2282</f>
        <v>171516100066</v>
      </c>
      <c r="C62" s="65">
        <v>28</v>
      </c>
      <c r="D62" s="38"/>
      <c r="E62" s="65">
        <v>58</v>
      </c>
      <c r="F62" s="49"/>
      <c r="G62" s="5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2"/>
    </row>
    <row r="63" spans="1:23">
      <c r="A63" s="15">
        <v>53</v>
      </c>
      <c r="B63" s="70">
        <f>[4]Sheet1!E2283</f>
        <v>171516100067</v>
      </c>
      <c r="C63" s="65">
        <v>28</v>
      </c>
      <c r="D63" s="38"/>
      <c r="E63" s="65">
        <v>60</v>
      </c>
      <c r="F63" s="49"/>
      <c r="G63" s="15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>
      <c r="A64" s="15">
        <v>54</v>
      </c>
      <c r="B64" s="70">
        <f>[4]Sheet1!E2284</f>
        <v>171516100068</v>
      </c>
      <c r="C64" s="65">
        <v>15</v>
      </c>
      <c r="D64" s="38"/>
      <c r="E64" s="65">
        <v>58</v>
      </c>
      <c r="F64" s="49"/>
      <c r="G64" s="1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>
      <c r="A65" s="15">
        <v>55</v>
      </c>
      <c r="B65" s="70">
        <f>[4]Sheet1!E2285</f>
        <v>171516100069</v>
      </c>
      <c r="C65" s="65">
        <v>30</v>
      </c>
      <c r="D65" s="38"/>
      <c r="E65" s="65">
        <v>58</v>
      </c>
      <c r="F65" s="49"/>
      <c r="G65" s="1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>
      <c r="A66" s="15">
        <v>56</v>
      </c>
      <c r="B66" s="70">
        <f>[4]Sheet1!E2286</f>
        <v>171516100070</v>
      </c>
      <c r="C66" s="65">
        <v>28</v>
      </c>
      <c r="D66" s="38"/>
      <c r="E66" s="65">
        <v>56</v>
      </c>
      <c r="F66" s="49"/>
      <c r="G66" s="1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>
      <c r="A67" s="15">
        <v>57</v>
      </c>
      <c r="B67" s="70">
        <f>[4]Sheet1!E2287</f>
        <v>171516100071</v>
      </c>
      <c r="C67" s="65">
        <v>30</v>
      </c>
      <c r="D67" s="38"/>
      <c r="E67" s="65">
        <v>64</v>
      </c>
      <c r="F67" s="49"/>
      <c r="G67" s="1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>
      <c r="A68" s="15">
        <v>58</v>
      </c>
      <c r="B68" s="70">
        <f>[4]Sheet1!E2288</f>
        <v>171516100072</v>
      </c>
      <c r="C68" s="65">
        <v>28</v>
      </c>
      <c r="D68" s="38"/>
      <c r="E68" s="65">
        <v>60</v>
      </c>
      <c r="F68" s="49"/>
      <c r="G68" s="15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>
      <c r="A69" s="15">
        <v>59</v>
      </c>
      <c r="B69" s="70">
        <f>[4]Sheet1!E2289</f>
        <v>171516100073</v>
      </c>
      <c r="C69" s="65">
        <v>30</v>
      </c>
      <c r="D69" s="38"/>
      <c r="E69" s="65">
        <v>58</v>
      </c>
      <c r="F69" s="49"/>
      <c r="G69" s="15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>
      <c r="A70" s="15">
        <v>60</v>
      </c>
      <c r="B70" s="70">
        <f>[4]Sheet1!E2290</f>
        <v>171516100074</v>
      </c>
      <c r="C70" s="65">
        <v>28</v>
      </c>
      <c r="D70" s="38"/>
      <c r="E70" s="65">
        <v>58</v>
      </c>
      <c r="F70" s="49"/>
      <c r="G70" s="15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>
      <c r="A71" s="15">
        <v>61</v>
      </c>
      <c r="B71" s="70">
        <f>[4]Sheet1!E2291</f>
        <v>171516101075</v>
      </c>
      <c r="C71" s="65">
        <v>30</v>
      </c>
      <c r="E71" s="65">
        <v>62</v>
      </c>
    </row>
    <row r="72" spans="1:23">
      <c r="A72" s="15">
        <v>62</v>
      </c>
      <c r="B72" s="70">
        <f>[4]Sheet1!E2292</f>
        <v>171516101076</v>
      </c>
      <c r="C72" s="65">
        <v>26</v>
      </c>
      <c r="E72" s="65">
        <v>56</v>
      </c>
    </row>
    <row r="73" spans="1:23">
      <c r="A73" s="15">
        <v>63</v>
      </c>
      <c r="B73" s="70">
        <f>[4]Sheet1!E2293</f>
        <v>171516101077</v>
      </c>
      <c r="C73" s="65">
        <v>28</v>
      </c>
      <c r="E73" s="65">
        <v>58</v>
      </c>
    </row>
    <row r="74" spans="1:23">
      <c r="A74" s="15">
        <v>64</v>
      </c>
      <c r="B74" s="70">
        <f>[4]Sheet1!E2294</f>
        <v>171516101078</v>
      </c>
      <c r="C74" s="38">
        <v>18</v>
      </c>
      <c r="E74" s="38">
        <v>58</v>
      </c>
    </row>
    <row r="75" spans="1:23">
      <c r="A75" s="15">
        <v>65</v>
      </c>
      <c r="B75" s="70">
        <f>[4]Sheet1!E2295</f>
        <v>171516101079</v>
      </c>
      <c r="C75" s="38">
        <v>16</v>
      </c>
      <c r="E75" s="38">
        <v>54</v>
      </c>
    </row>
    <row r="76" spans="1:23">
      <c r="A76" s="15">
        <v>66</v>
      </c>
      <c r="B76" s="70">
        <f>[4]Sheet1!E2296</f>
        <v>171516101080</v>
      </c>
      <c r="C76" s="38">
        <v>18</v>
      </c>
      <c r="E76" s="38">
        <v>54</v>
      </c>
    </row>
  </sheetData>
  <mergeCells count="7">
    <mergeCell ref="O3:W7"/>
    <mergeCell ref="A4:E4"/>
    <mergeCell ref="I21:J21"/>
    <mergeCell ref="A1:E1"/>
    <mergeCell ref="G1:M1"/>
    <mergeCell ref="A2:E2"/>
    <mergeCell ref="A3:E3"/>
  </mergeCells>
  <conditionalFormatting sqref="C11:C76">
    <cfRule type="cellIs" dxfId="26" priority="1" operator="equal">
      <formula>0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6"/>
  <sheetViews>
    <sheetView topLeftCell="E6" workbookViewId="0">
      <selection activeCell="G16" sqref="G16:V17"/>
    </sheetView>
  </sheetViews>
  <sheetFormatPr defaultRowHeight="14.5"/>
  <sheetData>
    <row r="1" spans="1:23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89" t="s">
        <v>1</v>
      </c>
      <c r="B2" s="89"/>
      <c r="C2" s="89"/>
      <c r="D2" s="89"/>
      <c r="E2" s="89"/>
      <c r="F2" s="3"/>
      <c r="G2" s="4" t="s">
        <v>2</v>
      </c>
      <c r="H2" s="5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2.5">
      <c r="A3" s="89" t="s">
        <v>236</v>
      </c>
      <c r="B3" s="89"/>
      <c r="C3" s="89"/>
      <c r="D3" s="89"/>
      <c r="E3" s="89"/>
      <c r="F3" s="3"/>
      <c r="G3" s="4" t="s">
        <v>4</v>
      </c>
      <c r="H3" s="5"/>
      <c r="I3" s="7" t="s">
        <v>5</v>
      </c>
      <c r="J3" s="2"/>
      <c r="K3" s="8" t="s">
        <v>6</v>
      </c>
      <c r="L3" s="8" t="s">
        <v>7</v>
      </c>
      <c r="M3" s="2"/>
      <c r="N3" s="8" t="s">
        <v>8</v>
      </c>
      <c r="O3" s="88" t="s">
        <v>9</v>
      </c>
      <c r="P3" s="88"/>
      <c r="Q3" s="88"/>
      <c r="R3" s="88"/>
      <c r="S3" s="88"/>
      <c r="T3" s="88"/>
      <c r="U3" s="88"/>
      <c r="V3" s="88"/>
      <c r="W3" s="88"/>
    </row>
    <row r="4" spans="1:23" ht="21">
      <c r="A4" s="89" t="s">
        <v>237</v>
      </c>
      <c r="B4" s="89"/>
      <c r="C4" s="89"/>
      <c r="D4" s="89"/>
      <c r="E4" s="89"/>
      <c r="F4" s="3"/>
      <c r="G4" s="4" t="s">
        <v>11</v>
      </c>
      <c r="H4" s="5"/>
      <c r="I4" s="6"/>
      <c r="J4" s="2"/>
      <c r="K4" s="9" t="s">
        <v>12</v>
      </c>
      <c r="L4" s="9">
        <v>3</v>
      </c>
      <c r="M4" s="2"/>
      <c r="N4" s="10">
        <v>3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21">
      <c r="A5" s="11" t="s">
        <v>13</v>
      </c>
      <c r="B5" s="11"/>
      <c r="C5" s="11"/>
      <c r="D5" s="11"/>
      <c r="E5" s="11"/>
      <c r="F5" s="3"/>
      <c r="G5" s="4" t="s">
        <v>14</v>
      </c>
      <c r="H5" s="41">
        <f>(63/66)*100</f>
        <v>95.454545454545453</v>
      </c>
      <c r="I5" s="6"/>
      <c r="J5" s="2"/>
      <c r="K5" s="13" t="s">
        <v>15</v>
      </c>
      <c r="L5" s="13">
        <v>2</v>
      </c>
      <c r="M5" s="2"/>
      <c r="N5" s="14">
        <v>2</v>
      </c>
      <c r="O5" s="88"/>
      <c r="P5" s="88"/>
      <c r="Q5" s="88"/>
      <c r="R5" s="88"/>
      <c r="S5" s="88"/>
      <c r="T5" s="88"/>
      <c r="U5" s="88"/>
      <c r="V5" s="88"/>
      <c r="W5" s="88"/>
    </row>
    <row r="6" spans="1:23" ht="21">
      <c r="A6" s="15"/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42">
        <f>(66/66)*100</f>
        <v>100</v>
      </c>
      <c r="I6" s="6"/>
      <c r="J6" s="2"/>
      <c r="K6" s="19" t="s">
        <v>20</v>
      </c>
      <c r="L6" s="19">
        <v>1</v>
      </c>
      <c r="M6" s="2"/>
      <c r="N6" s="20">
        <v>1</v>
      </c>
      <c r="O6" s="88"/>
      <c r="P6" s="88"/>
      <c r="Q6" s="88"/>
      <c r="R6" s="88"/>
      <c r="S6" s="88"/>
      <c r="T6" s="88"/>
      <c r="U6" s="88"/>
      <c r="V6" s="88"/>
      <c r="W6" s="88"/>
    </row>
    <row r="7" spans="1:23" ht="58">
      <c r="A7" s="15"/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97.72727272727272</v>
      </c>
      <c r="I7" s="26">
        <v>0.6</v>
      </c>
      <c r="J7" s="2"/>
      <c r="K7" s="27" t="s">
        <v>24</v>
      </c>
      <c r="L7" s="27">
        <v>0</v>
      </c>
      <c r="M7" s="2"/>
      <c r="N7" s="28"/>
      <c r="O7" s="88"/>
      <c r="P7" s="88"/>
      <c r="Q7" s="88"/>
      <c r="R7" s="88"/>
      <c r="S7" s="88"/>
      <c r="T7" s="88"/>
      <c r="U7" s="88"/>
      <c r="V7" s="88"/>
      <c r="W7" s="88"/>
    </row>
    <row r="8" spans="1:23">
      <c r="A8" s="15"/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57</v>
      </c>
      <c r="I8" s="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>
      <c r="A9" s="15"/>
      <c r="B9" s="21" t="s">
        <v>30</v>
      </c>
      <c r="C9" s="23" t="s">
        <v>140</v>
      </c>
      <c r="D9" s="23"/>
      <c r="E9" s="23" t="s">
        <v>140</v>
      </c>
      <c r="F9" s="29"/>
      <c r="G9" s="15"/>
      <c r="H9" s="30"/>
      <c r="I9" s="3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5">
      <c r="A10" s="15"/>
      <c r="B10" s="21" t="s">
        <v>32</v>
      </c>
      <c r="C10" s="23">
        <v>30</v>
      </c>
      <c r="D10" s="31">
        <f>(0.55*30)</f>
        <v>16.5</v>
      </c>
      <c r="E10" s="32">
        <v>70</v>
      </c>
      <c r="F10" s="33">
        <f>0.55*70</f>
        <v>38.5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  <c r="U10" s="36" t="s">
        <v>46</v>
      </c>
      <c r="V10" s="36" t="s">
        <v>47</v>
      </c>
      <c r="W10" s="2"/>
    </row>
    <row r="11" spans="1:23" ht="15.5">
      <c r="A11" s="15">
        <v>1</v>
      </c>
      <c r="B11" s="70">
        <f>[4]Sheet1!E2231</f>
        <v>171516100002</v>
      </c>
      <c r="C11" s="65">
        <v>24</v>
      </c>
      <c r="D11" s="38">
        <f>COUNTIF(C11:C82,"&gt;="&amp;D10)</f>
        <v>63</v>
      </c>
      <c r="E11" s="65">
        <v>58</v>
      </c>
      <c r="F11" s="39">
        <f>COUNTIF(E11:E82,"&gt;="&amp;F10)</f>
        <v>66</v>
      </c>
      <c r="G11" s="40" t="s">
        <v>48</v>
      </c>
      <c r="H11" s="4">
        <v>2</v>
      </c>
      <c r="I11" s="4">
        <v>2</v>
      </c>
      <c r="J11" s="6"/>
      <c r="K11" s="6"/>
      <c r="L11" s="4">
        <v>1</v>
      </c>
      <c r="M11" s="6"/>
      <c r="N11" s="6"/>
      <c r="O11" s="6"/>
      <c r="P11" s="6"/>
      <c r="Q11" s="4">
        <v>2</v>
      </c>
      <c r="R11" s="6"/>
      <c r="S11" s="6"/>
      <c r="T11" s="6">
        <v>1</v>
      </c>
      <c r="U11" s="6"/>
      <c r="V11" s="6">
        <v>1</v>
      </c>
      <c r="W11" s="2"/>
    </row>
    <row r="12" spans="1:23" ht="15.5">
      <c r="A12" s="15">
        <v>2</v>
      </c>
      <c r="B12" s="70">
        <f>[4]Sheet1!E2232</f>
        <v>171516100003</v>
      </c>
      <c r="C12" s="65">
        <v>24</v>
      </c>
      <c r="D12" s="41">
        <f>(63/66)*100</f>
        <v>95.454545454545453</v>
      </c>
      <c r="E12" s="65">
        <v>58</v>
      </c>
      <c r="F12" s="42">
        <f>(66/66)*100</f>
        <v>100</v>
      </c>
      <c r="G12" s="40" t="s">
        <v>49</v>
      </c>
      <c r="H12" s="43">
        <v>2</v>
      </c>
      <c r="I12" s="43">
        <v>1</v>
      </c>
      <c r="J12" s="6"/>
      <c r="K12" s="6"/>
      <c r="L12" s="43">
        <v>2</v>
      </c>
      <c r="M12" s="6"/>
      <c r="N12" s="6"/>
      <c r="O12" s="6"/>
      <c r="P12" s="6"/>
      <c r="Q12" s="43">
        <v>1</v>
      </c>
      <c r="R12" s="6"/>
      <c r="S12" s="6"/>
      <c r="T12" s="6">
        <v>1</v>
      </c>
      <c r="U12" s="6"/>
      <c r="V12" s="6">
        <v>1</v>
      </c>
      <c r="W12" s="2"/>
    </row>
    <row r="13" spans="1:23" ht="15.5">
      <c r="A13" s="15">
        <v>3</v>
      </c>
      <c r="B13" s="70">
        <f>[4]Sheet1!E2233</f>
        <v>171516100005</v>
      </c>
      <c r="C13" s="65">
        <v>24</v>
      </c>
      <c r="D13" s="38"/>
      <c r="E13" s="65">
        <v>56</v>
      </c>
      <c r="F13" s="44"/>
      <c r="G13" s="40" t="s">
        <v>50</v>
      </c>
      <c r="H13" s="43">
        <v>2</v>
      </c>
      <c r="I13" s="43">
        <v>2</v>
      </c>
      <c r="J13" s="6"/>
      <c r="K13" s="6"/>
      <c r="L13" s="43">
        <v>1</v>
      </c>
      <c r="M13" s="6"/>
      <c r="N13" s="6"/>
      <c r="O13" s="6"/>
      <c r="P13" s="6"/>
      <c r="Q13" s="43">
        <v>1</v>
      </c>
      <c r="R13" s="6"/>
      <c r="S13" s="6"/>
      <c r="T13" s="6">
        <v>1</v>
      </c>
      <c r="U13" s="6"/>
      <c r="V13" s="6">
        <v>2</v>
      </c>
      <c r="W13" s="2"/>
    </row>
    <row r="14" spans="1:23" ht="15.5">
      <c r="A14" s="15">
        <v>4</v>
      </c>
      <c r="B14" s="70">
        <f>[4]Sheet1!E2234</f>
        <v>171516100006</v>
      </c>
      <c r="C14" s="65">
        <v>24</v>
      </c>
      <c r="D14" s="38"/>
      <c r="E14" s="65">
        <v>56</v>
      </c>
      <c r="F14" s="44"/>
      <c r="G14" s="40" t="s">
        <v>51</v>
      </c>
      <c r="H14" s="43">
        <v>2</v>
      </c>
      <c r="I14" s="43">
        <v>2</v>
      </c>
      <c r="J14" s="6"/>
      <c r="K14" s="6"/>
      <c r="L14" s="43">
        <v>1</v>
      </c>
      <c r="M14" s="6"/>
      <c r="N14" s="6"/>
      <c r="O14" s="6"/>
      <c r="P14" s="6"/>
      <c r="Q14" s="43">
        <v>1</v>
      </c>
      <c r="R14" s="6"/>
      <c r="S14" s="6"/>
      <c r="T14" s="6">
        <v>1</v>
      </c>
      <c r="U14" s="6"/>
      <c r="V14" s="6">
        <v>1</v>
      </c>
      <c r="W14" s="2"/>
    </row>
    <row r="15" spans="1:23" ht="15.5">
      <c r="A15" s="15">
        <v>5</v>
      </c>
      <c r="B15" s="70">
        <f>[4]Sheet1!E2235</f>
        <v>171516100007</v>
      </c>
      <c r="C15" s="65">
        <v>24</v>
      </c>
      <c r="D15" s="38"/>
      <c r="E15" s="65">
        <v>56</v>
      </c>
      <c r="F15" s="44"/>
      <c r="G15" s="40" t="s">
        <v>52</v>
      </c>
      <c r="H15" s="43">
        <v>2</v>
      </c>
      <c r="I15" s="43">
        <v>2</v>
      </c>
      <c r="J15" s="6"/>
      <c r="K15" s="6"/>
      <c r="L15" s="43">
        <v>1</v>
      </c>
      <c r="M15" s="6"/>
      <c r="N15" s="6"/>
      <c r="O15" s="6"/>
      <c r="P15" s="6"/>
      <c r="Q15" s="43">
        <v>2</v>
      </c>
      <c r="R15" s="6"/>
      <c r="S15" s="6"/>
      <c r="T15" s="6">
        <v>1</v>
      </c>
      <c r="U15" s="6"/>
      <c r="V15" s="6">
        <v>1</v>
      </c>
      <c r="W15" s="2"/>
    </row>
    <row r="16" spans="1:23" ht="15.5">
      <c r="A16" s="15">
        <v>6</v>
      </c>
      <c r="B16" s="70">
        <f>[4]Sheet1!E2236</f>
        <v>171516100008</v>
      </c>
      <c r="C16" s="65">
        <v>24</v>
      </c>
      <c r="D16" s="38"/>
      <c r="E16" s="65">
        <v>58</v>
      </c>
      <c r="F16" s="44"/>
      <c r="G16" s="45" t="s">
        <v>53</v>
      </c>
      <c r="H16" s="79">
        <f>AVERAGE(H11:H15)</f>
        <v>2</v>
      </c>
      <c r="I16" s="79">
        <f t="shared" ref="I16:V16" si="0">AVERAGE(I11:I15)</f>
        <v>1.8</v>
      </c>
      <c r="J16" s="79"/>
      <c r="K16" s="79"/>
      <c r="L16" s="79">
        <f t="shared" si="0"/>
        <v>1.2</v>
      </c>
      <c r="M16" s="79"/>
      <c r="N16" s="79"/>
      <c r="O16" s="79"/>
      <c r="P16" s="79"/>
      <c r="Q16" s="79">
        <f t="shared" si="0"/>
        <v>1.4</v>
      </c>
      <c r="R16" s="79"/>
      <c r="S16" s="79"/>
      <c r="T16" s="79">
        <f t="shared" si="0"/>
        <v>1</v>
      </c>
      <c r="U16" s="79"/>
      <c r="V16" s="79">
        <f t="shared" si="0"/>
        <v>1.2</v>
      </c>
      <c r="W16" s="2"/>
    </row>
    <row r="17" spans="1:23" ht="15.5">
      <c r="A17" s="15">
        <v>7</v>
      </c>
      <c r="B17" s="70">
        <f>[4]Sheet1!E2237</f>
        <v>171516100009</v>
      </c>
      <c r="C17" s="65">
        <v>22</v>
      </c>
      <c r="D17" s="38"/>
      <c r="E17" s="65">
        <v>58</v>
      </c>
      <c r="F17" s="38"/>
      <c r="G17" s="47" t="s">
        <v>54</v>
      </c>
      <c r="H17" s="48">
        <f>(97.73*H16)/100</f>
        <v>1.9546000000000001</v>
      </c>
      <c r="I17" s="48">
        <f t="shared" ref="I17:V17" si="1">(97.73*I16)/100</f>
        <v>1.7591400000000001</v>
      </c>
      <c r="J17" s="48"/>
      <c r="K17" s="48"/>
      <c r="L17" s="48">
        <f t="shared" si="1"/>
        <v>1.17276</v>
      </c>
      <c r="M17" s="48"/>
      <c r="N17" s="48"/>
      <c r="O17" s="48"/>
      <c r="P17" s="48"/>
      <c r="Q17" s="48">
        <f t="shared" si="1"/>
        <v>1.36822</v>
      </c>
      <c r="R17" s="48"/>
      <c r="S17" s="48"/>
      <c r="T17" s="48">
        <f t="shared" si="1"/>
        <v>0.97730000000000006</v>
      </c>
      <c r="U17" s="48"/>
      <c r="V17" s="48">
        <f t="shared" si="1"/>
        <v>1.17276</v>
      </c>
      <c r="W17" s="2"/>
    </row>
    <row r="18" spans="1:23">
      <c r="A18" s="15">
        <v>8</v>
      </c>
      <c r="B18" s="70">
        <f>[4]Sheet1!E2238</f>
        <v>171516100010</v>
      </c>
      <c r="C18" s="65">
        <v>18</v>
      </c>
      <c r="D18" s="38"/>
      <c r="E18" s="65">
        <v>56</v>
      </c>
      <c r="F18" s="49"/>
      <c r="G18" s="15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>
      <c r="A19" s="15">
        <v>9</v>
      </c>
      <c r="B19" s="70">
        <f>[4]Sheet1!E2239</f>
        <v>171516100011</v>
      </c>
      <c r="C19" s="65">
        <v>20</v>
      </c>
      <c r="D19" s="38"/>
      <c r="E19" s="65">
        <v>58</v>
      </c>
      <c r="F19" s="49"/>
      <c r="G19" s="15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>
      <c r="A20" s="15">
        <v>10</v>
      </c>
      <c r="B20" s="70">
        <f>[4]Sheet1!E2240</f>
        <v>171516100012</v>
      </c>
      <c r="C20" s="65">
        <v>22</v>
      </c>
      <c r="D20" s="38"/>
      <c r="E20" s="65">
        <v>60</v>
      </c>
      <c r="F20" s="49"/>
      <c r="G20" s="15"/>
      <c r="H20" s="2"/>
      <c r="I20" s="2"/>
      <c r="J20" s="30"/>
      <c r="K20" s="3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>
      <c r="A21" s="15">
        <v>11</v>
      </c>
      <c r="B21" s="70">
        <f>[4]Sheet1!E2241</f>
        <v>171516100013</v>
      </c>
      <c r="C21" s="65">
        <v>20</v>
      </c>
      <c r="D21" s="38"/>
      <c r="E21" s="65">
        <v>56</v>
      </c>
      <c r="F21" s="49"/>
      <c r="G21" s="15"/>
      <c r="H21" s="51"/>
      <c r="I21" s="90"/>
      <c r="J21" s="90"/>
      <c r="K21" s="2"/>
      <c r="L21" s="2"/>
      <c r="M21" s="30"/>
      <c r="N21" s="30"/>
      <c r="O21" s="30"/>
      <c r="P21" s="30"/>
      <c r="Q21" s="30"/>
      <c r="R21" s="2"/>
      <c r="S21" s="2"/>
      <c r="T21" s="2"/>
      <c r="U21" s="2"/>
      <c r="V21" s="2"/>
      <c r="W21" s="2"/>
    </row>
    <row r="22" spans="1:23">
      <c r="A22" s="15">
        <v>12</v>
      </c>
      <c r="B22" s="70">
        <f>[4]Sheet1!E2242</f>
        <v>171516100014</v>
      </c>
      <c r="C22" s="65">
        <v>24</v>
      </c>
      <c r="D22" s="38"/>
      <c r="E22" s="65">
        <v>56</v>
      </c>
      <c r="F22" s="49"/>
      <c r="G22" s="15"/>
      <c r="H22" s="52"/>
      <c r="I22" s="53"/>
      <c r="J22" s="53"/>
      <c r="K22" s="2"/>
      <c r="L22" s="2"/>
      <c r="M22" s="30"/>
      <c r="N22" s="30"/>
      <c r="O22" s="30"/>
      <c r="P22" s="30"/>
      <c r="Q22" s="30"/>
      <c r="R22" s="2"/>
      <c r="S22" s="2"/>
      <c r="T22" s="2"/>
      <c r="U22" s="2"/>
      <c r="V22" s="2"/>
      <c r="W22" s="2"/>
    </row>
    <row r="23" spans="1:23">
      <c r="A23" s="15">
        <v>13</v>
      </c>
      <c r="B23" s="70">
        <f>[4]Sheet1!E2243</f>
        <v>171516100017</v>
      </c>
      <c r="C23" s="65">
        <v>24</v>
      </c>
      <c r="D23" s="38"/>
      <c r="E23" s="65">
        <v>60</v>
      </c>
      <c r="F23" s="49"/>
      <c r="G23" s="15"/>
      <c r="H23" s="15"/>
      <c r="I23" s="2"/>
      <c r="J23" s="2"/>
      <c r="K23" s="2"/>
      <c r="L23" s="2"/>
      <c r="M23" s="2"/>
      <c r="N23" s="30"/>
      <c r="O23" s="30"/>
      <c r="P23" s="30"/>
      <c r="Q23" s="30"/>
      <c r="R23" s="30"/>
      <c r="S23" s="2"/>
      <c r="T23" s="2"/>
      <c r="U23" s="2"/>
      <c r="V23" s="2"/>
      <c r="W23" s="2"/>
    </row>
    <row r="24" spans="1:23">
      <c r="A24" s="15">
        <v>14</v>
      </c>
      <c r="B24" s="70">
        <f>[4]Sheet1!E2244</f>
        <v>171516100018</v>
      </c>
      <c r="C24" s="65">
        <v>24</v>
      </c>
      <c r="D24" s="38"/>
      <c r="E24" s="65">
        <v>60</v>
      </c>
      <c r="F24" s="49"/>
      <c r="G24" s="15"/>
      <c r="H24" s="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2"/>
    </row>
    <row r="25" spans="1:23" ht="15.5">
      <c r="A25" s="15">
        <v>15</v>
      </c>
      <c r="B25" s="70">
        <f>[4]Sheet1!E2245</f>
        <v>171516100019</v>
      </c>
      <c r="C25" s="65">
        <v>24</v>
      </c>
      <c r="D25" s="54"/>
      <c r="E25" s="65">
        <v>60</v>
      </c>
      <c r="F25" s="55"/>
      <c r="G25" s="56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2"/>
    </row>
    <row r="26" spans="1:23" ht="15.5">
      <c r="A26" s="15">
        <v>16</v>
      </c>
      <c r="B26" s="70">
        <f>[4]Sheet1!E2246</f>
        <v>171516100021</v>
      </c>
      <c r="C26" s="65">
        <v>26</v>
      </c>
      <c r="D26" s="38"/>
      <c r="E26" s="65">
        <v>60</v>
      </c>
      <c r="F26" s="49"/>
      <c r="G26" s="56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2"/>
    </row>
    <row r="27" spans="1:23" ht="15.5">
      <c r="A27" s="15">
        <v>17</v>
      </c>
      <c r="B27" s="70">
        <f>[4]Sheet1!E2247</f>
        <v>171516100022</v>
      </c>
      <c r="C27" s="65">
        <v>26</v>
      </c>
      <c r="D27" s="38"/>
      <c r="E27" s="65">
        <v>58</v>
      </c>
      <c r="F27" s="49"/>
      <c r="G27" s="56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2"/>
    </row>
    <row r="28" spans="1:23" ht="15.5">
      <c r="A28" s="15">
        <v>18</v>
      </c>
      <c r="B28" s="70">
        <f>[4]Sheet1!E2248</f>
        <v>171516100023</v>
      </c>
      <c r="C28" s="65">
        <v>24</v>
      </c>
      <c r="D28" s="38"/>
      <c r="E28" s="65">
        <v>60</v>
      </c>
      <c r="F28" s="49"/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2"/>
    </row>
    <row r="29" spans="1:23" ht="15.5">
      <c r="A29" s="15">
        <v>19</v>
      </c>
      <c r="B29" s="70">
        <f>[4]Sheet1!E2249</f>
        <v>171516100024</v>
      </c>
      <c r="C29" s="65">
        <v>14</v>
      </c>
      <c r="D29" s="38"/>
      <c r="E29" s="65">
        <v>64</v>
      </c>
      <c r="F29" s="49"/>
      <c r="G29" s="56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2"/>
    </row>
    <row r="30" spans="1:23" ht="15.5">
      <c r="A30" s="15">
        <v>20</v>
      </c>
      <c r="B30" s="70">
        <f>[4]Sheet1!E2250</f>
        <v>171516100026</v>
      </c>
      <c r="C30" s="65">
        <v>28</v>
      </c>
      <c r="D30" s="38"/>
      <c r="E30" s="65">
        <v>58</v>
      </c>
      <c r="F30" s="49"/>
      <c r="G30" s="56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2"/>
    </row>
    <row r="31" spans="1:23" ht="15.5">
      <c r="A31" s="15">
        <v>21</v>
      </c>
      <c r="B31" s="70">
        <f>[4]Sheet1!E2251</f>
        <v>171516100030</v>
      </c>
      <c r="C31" s="65">
        <v>18</v>
      </c>
      <c r="D31" s="38"/>
      <c r="E31" s="65">
        <v>60</v>
      </c>
      <c r="F31" s="49"/>
      <c r="G31" s="56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2"/>
    </row>
    <row r="32" spans="1:23" ht="15.5">
      <c r="A32" s="15">
        <v>22</v>
      </c>
      <c r="B32" s="70">
        <f>[4]Sheet1!E2252</f>
        <v>171516100031</v>
      </c>
      <c r="C32" s="65">
        <v>24</v>
      </c>
      <c r="D32" s="38"/>
      <c r="E32" s="65">
        <v>62</v>
      </c>
      <c r="F32" s="49"/>
      <c r="G32" s="56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2"/>
    </row>
    <row r="33" spans="1:23" ht="15.5">
      <c r="A33" s="15">
        <v>23</v>
      </c>
      <c r="B33" s="70">
        <f>[4]Sheet1!E2253</f>
        <v>171516100032</v>
      </c>
      <c r="C33" s="65">
        <v>26</v>
      </c>
      <c r="D33" s="38"/>
      <c r="E33" s="65">
        <v>62</v>
      </c>
      <c r="F33" s="49"/>
      <c r="G33" s="5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2"/>
    </row>
    <row r="34" spans="1:23" ht="15.5">
      <c r="A34" s="15">
        <v>24</v>
      </c>
      <c r="B34" s="70">
        <f>[4]Sheet1!E2254</f>
        <v>171516100033</v>
      </c>
      <c r="C34" s="65">
        <v>24</v>
      </c>
      <c r="D34" s="38"/>
      <c r="E34" s="65">
        <v>62</v>
      </c>
      <c r="F34" s="49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>
      <c r="A35" s="15">
        <v>25</v>
      </c>
      <c r="B35" s="70">
        <f>[4]Sheet1!E2255</f>
        <v>171516100034</v>
      </c>
      <c r="C35" s="65">
        <v>22</v>
      </c>
      <c r="D35" s="38"/>
      <c r="E35" s="65">
        <v>56</v>
      </c>
      <c r="F35" s="49"/>
      <c r="G35" s="50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2"/>
    </row>
    <row r="36" spans="1:23">
      <c r="A36" s="15">
        <v>26</v>
      </c>
      <c r="B36" s="70">
        <f>[4]Sheet1!E2256</f>
        <v>171516100035</v>
      </c>
      <c r="C36" s="65">
        <v>20</v>
      </c>
      <c r="D36" s="38"/>
      <c r="E36" s="65">
        <v>58</v>
      </c>
      <c r="F36" s="49"/>
      <c r="G36" s="15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>
      <c r="A37" s="15">
        <v>27</v>
      </c>
      <c r="B37" s="70">
        <f>[4]Sheet1!E2257</f>
        <v>171516100037</v>
      </c>
      <c r="C37" s="65">
        <v>22</v>
      </c>
      <c r="D37" s="38"/>
      <c r="E37" s="65">
        <v>60</v>
      </c>
      <c r="F37" s="49"/>
      <c r="G37" s="15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5">
      <c r="A38" s="15">
        <v>28</v>
      </c>
      <c r="B38" s="70">
        <f>[4]Sheet1!E2258</f>
        <v>171516100038</v>
      </c>
      <c r="C38" s="65">
        <v>24</v>
      </c>
      <c r="D38" s="38"/>
      <c r="E38" s="65">
        <v>60</v>
      </c>
      <c r="F38" s="49"/>
      <c r="G38" s="5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2"/>
    </row>
    <row r="39" spans="1:23" ht="15.5">
      <c r="A39" s="15">
        <v>29</v>
      </c>
      <c r="B39" s="70">
        <f>[4]Sheet1!E2259</f>
        <v>171516100039</v>
      </c>
      <c r="C39" s="65">
        <v>24</v>
      </c>
      <c r="D39" s="38"/>
      <c r="E39" s="65">
        <v>58</v>
      </c>
      <c r="F39" s="49"/>
      <c r="G39" s="56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2"/>
    </row>
    <row r="40" spans="1:23" ht="15.5">
      <c r="A40" s="15">
        <v>30</v>
      </c>
      <c r="B40" s="70">
        <f>[4]Sheet1!E2260</f>
        <v>171516100040</v>
      </c>
      <c r="C40" s="65">
        <v>24</v>
      </c>
      <c r="D40" s="38"/>
      <c r="E40" s="65">
        <v>58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2"/>
    </row>
    <row r="41" spans="1:23" ht="15.5">
      <c r="A41" s="15">
        <v>31</v>
      </c>
      <c r="B41" s="70">
        <f>[4]Sheet1!E2261</f>
        <v>171516100041</v>
      </c>
      <c r="C41" s="65">
        <v>24</v>
      </c>
      <c r="D41" s="38"/>
      <c r="E41" s="65">
        <v>58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2"/>
    </row>
    <row r="42" spans="1:23" ht="15.5">
      <c r="A42" s="15">
        <v>32</v>
      </c>
      <c r="B42" s="70">
        <f>[4]Sheet1!E2262</f>
        <v>171516100042</v>
      </c>
      <c r="C42" s="65">
        <v>18</v>
      </c>
      <c r="D42" s="38"/>
      <c r="E42" s="65">
        <v>56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2"/>
    </row>
    <row r="43" spans="1:23" ht="15.5">
      <c r="A43" s="15">
        <v>33</v>
      </c>
      <c r="B43" s="70">
        <f>[4]Sheet1!E2263</f>
        <v>171516100043</v>
      </c>
      <c r="C43" s="65">
        <v>26</v>
      </c>
      <c r="D43" s="38"/>
      <c r="E43" s="65">
        <v>56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2"/>
    </row>
    <row r="44" spans="1:23" ht="15.5">
      <c r="A44" s="15">
        <v>34</v>
      </c>
      <c r="B44" s="70">
        <f>[4]Sheet1!E2264</f>
        <v>171516100044</v>
      </c>
      <c r="C44" s="65">
        <v>22</v>
      </c>
      <c r="D44" s="38"/>
      <c r="E44" s="65">
        <v>58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2"/>
    </row>
    <row r="45" spans="1:23" ht="15.5">
      <c r="A45" s="15">
        <v>35</v>
      </c>
      <c r="B45" s="70">
        <f>[4]Sheet1!E2265</f>
        <v>171516100045</v>
      </c>
      <c r="C45" s="65">
        <v>26</v>
      </c>
      <c r="D45" s="38"/>
      <c r="E45" s="65">
        <v>60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2"/>
    </row>
    <row r="46" spans="1:23" ht="15.5">
      <c r="A46" s="15">
        <v>36</v>
      </c>
      <c r="B46" s="70">
        <f>[4]Sheet1!E2266</f>
        <v>171516100048</v>
      </c>
      <c r="C46" s="65">
        <v>18</v>
      </c>
      <c r="D46" s="38"/>
      <c r="E46" s="65">
        <v>56</v>
      </c>
      <c r="F46" s="49"/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2"/>
    </row>
    <row r="47" spans="1:23" ht="15.5">
      <c r="A47" s="15">
        <v>37</v>
      </c>
      <c r="B47" s="70">
        <f>[4]Sheet1!E2267</f>
        <v>171516100049</v>
      </c>
      <c r="C47" s="65">
        <v>26</v>
      </c>
      <c r="D47" s="38"/>
      <c r="E47" s="65">
        <v>62</v>
      </c>
      <c r="F47" s="49"/>
      <c r="G47" s="5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2"/>
    </row>
    <row r="48" spans="1:23" ht="15.5">
      <c r="A48" s="15">
        <v>38</v>
      </c>
      <c r="B48" s="70">
        <f>[4]Sheet1!E2268</f>
        <v>171516100050</v>
      </c>
      <c r="C48" s="65">
        <v>22</v>
      </c>
      <c r="D48" s="38"/>
      <c r="E48" s="65">
        <v>60</v>
      </c>
      <c r="F48" s="49"/>
      <c r="G48" s="5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2"/>
    </row>
    <row r="49" spans="1:23">
      <c r="A49" s="15">
        <v>39</v>
      </c>
      <c r="B49" s="70">
        <f>[4]Sheet1!E2269</f>
        <v>171516100051</v>
      </c>
      <c r="C49" s="65">
        <v>22</v>
      </c>
      <c r="D49" s="38"/>
      <c r="E49" s="65">
        <v>56</v>
      </c>
      <c r="F49" s="49"/>
      <c r="G49" s="50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2"/>
    </row>
    <row r="50" spans="1:23">
      <c r="A50" s="15">
        <v>40</v>
      </c>
      <c r="B50" s="70">
        <f>[4]Sheet1!E2270</f>
        <v>171516100052</v>
      </c>
      <c r="C50" s="65">
        <v>22</v>
      </c>
      <c r="D50" s="38"/>
      <c r="E50" s="65">
        <v>58</v>
      </c>
      <c r="F50" s="49"/>
      <c r="G50" s="15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>
      <c r="A51" s="15">
        <v>41</v>
      </c>
      <c r="B51" s="70">
        <f>[4]Sheet1!E2271</f>
        <v>171516100053</v>
      </c>
      <c r="C51" s="65">
        <v>18</v>
      </c>
      <c r="D51" s="38"/>
      <c r="E51" s="65">
        <v>60</v>
      </c>
      <c r="F51" s="49"/>
      <c r="G51" s="15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5">
      <c r="A52" s="15">
        <v>42</v>
      </c>
      <c r="B52" s="70">
        <f>[4]Sheet1!E2272</f>
        <v>171516100054</v>
      </c>
      <c r="C52" s="65">
        <v>22</v>
      </c>
      <c r="D52" s="54"/>
      <c r="E52" s="65">
        <v>60</v>
      </c>
      <c r="F52" s="55"/>
      <c r="G52" s="5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2"/>
    </row>
    <row r="53" spans="1:23" ht="15.5">
      <c r="A53" s="15">
        <v>43</v>
      </c>
      <c r="B53" s="70">
        <f>[4]Sheet1!E2273</f>
        <v>171516100055</v>
      </c>
      <c r="C53" s="65">
        <v>24</v>
      </c>
      <c r="D53" s="54"/>
      <c r="E53" s="65">
        <v>60</v>
      </c>
      <c r="F53" s="55"/>
      <c r="G53" s="5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2"/>
    </row>
    <row r="54" spans="1:23" ht="15.5">
      <c r="A54" s="15">
        <v>44</v>
      </c>
      <c r="B54" s="70">
        <f>[4]Sheet1!E2274</f>
        <v>171516100056</v>
      </c>
      <c r="C54" s="65">
        <v>18</v>
      </c>
      <c r="D54" s="38"/>
      <c r="E54" s="65">
        <v>58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2"/>
    </row>
    <row r="55" spans="1:23" ht="15.5">
      <c r="A55" s="15">
        <v>45</v>
      </c>
      <c r="B55" s="70">
        <f>[4]Sheet1!E2275</f>
        <v>171516100057</v>
      </c>
      <c r="C55" s="65">
        <v>26</v>
      </c>
      <c r="D55" s="38"/>
      <c r="E55" s="65">
        <v>60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2"/>
    </row>
    <row r="56" spans="1:23" ht="15.5">
      <c r="A56" s="15">
        <v>46</v>
      </c>
      <c r="B56" s="70">
        <f>[4]Sheet1!E2276</f>
        <v>171516100058</v>
      </c>
      <c r="C56" s="65">
        <v>18</v>
      </c>
      <c r="D56" s="38"/>
      <c r="E56" s="65">
        <v>60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2"/>
    </row>
    <row r="57" spans="1:23" ht="15.5">
      <c r="A57" s="15">
        <v>47</v>
      </c>
      <c r="B57" s="70">
        <f>[4]Sheet1!E2277</f>
        <v>171516100059</v>
      </c>
      <c r="C57" s="65">
        <v>22</v>
      </c>
      <c r="D57" s="38"/>
      <c r="E57" s="65">
        <v>60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2"/>
    </row>
    <row r="58" spans="1:23" ht="15.5">
      <c r="A58" s="15">
        <v>48</v>
      </c>
      <c r="B58" s="70">
        <f>[4]Sheet1!E2278</f>
        <v>171516100060</v>
      </c>
      <c r="C58" s="65">
        <v>22</v>
      </c>
      <c r="D58" s="38"/>
      <c r="E58" s="65">
        <v>62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2"/>
    </row>
    <row r="59" spans="1:23" ht="15.5">
      <c r="A59" s="15">
        <v>49</v>
      </c>
      <c r="B59" s="70">
        <f>[4]Sheet1!E2279</f>
        <v>171516100061</v>
      </c>
      <c r="C59" s="65">
        <v>16</v>
      </c>
      <c r="D59" s="38"/>
      <c r="E59" s="65">
        <v>52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2"/>
    </row>
    <row r="60" spans="1:23" ht="15.5">
      <c r="A60" s="15">
        <v>50</v>
      </c>
      <c r="B60" s="70">
        <f>[4]Sheet1!E2280</f>
        <v>171516100062</v>
      </c>
      <c r="C60" s="65">
        <v>26</v>
      </c>
      <c r="D60" s="38"/>
      <c r="E60" s="65">
        <v>60</v>
      </c>
      <c r="F60" s="49"/>
      <c r="G60" s="5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2"/>
    </row>
    <row r="61" spans="1:23" ht="15.5">
      <c r="A61" s="15">
        <v>51</v>
      </c>
      <c r="B61" s="70">
        <f>[4]Sheet1!E2281</f>
        <v>171516100064</v>
      </c>
      <c r="C61" s="65">
        <v>28</v>
      </c>
      <c r="D61" s="38"/>
      <c r="E61" s="65">
        <v>64</v>
      </c>
      <c r="F61" s="49"/>
      <c r="G61" s="56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2"/>
    </row>
    <row r="62" spans="1:23" ht="15.5">
      <c r="A62" s="15">
        <v>52</v>
      </c>
      <c r="B62" s="70">
        <f>[4]Sheet1!E2282</f>
        <v>171516100066</v>
      </c>
      <c r="C62" s="65">
        <v>20</v>
      </c>
      <c r="D62" s="38"/>
      <c r="E62" s="65">
        <v>58</v>
      </c>
      <c r="F62" s="49"/>
      <c r="G62" s="5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2"/>
    </row>
    <row r="63" spans="1:23">
      <c r="A63" s="15">
        <v>53</v>
      </c>
      <c r="B63" s="70">
        <f>[4]Sheet1!E2283</f>
        <v>171516100067</v>
      </c>
      <c r="C63" s="65">
        <v>22</v>
      </c>
      <c r="D63" s="38"/>
      <c r="E63" s="65">
        <v>60</v>
      </c>
      <c r="F63" s="49"/>
      <c r="G63" s="15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>
      <c r="A64" s="15">
        <v>54</v>
      </c>
      <c r="B64" s="70">
        <f>[4]Sheet1!E2284</f>
        <v>171516100068</v>
      </c>
      <c r="C64" s="65">
        <v>24</v>
      </c>
      <c r="D64" s="38"/>
      <c r="E64" s="65">
        <v>58</v>
      </c>
      <c r="F64" s="49"/>
      <c r="G64" s="1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>
      <c r="A65" s="15">
        <v>55</v>
      </c>
      <c r="B65" s="70">
        <f>[4]Sheet1!E2285</f>
        <v>171516100069</v>
      </c>
      <c r="C65" s="65">
        <v>20</v>
      </c>
      <c r="D65" s="38"/>
      <c r="E65" s="65">
        <v>58</v>
      </c>
      <c r="F65" s="49"/>
      <c r="G65" s="1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>
      <c r="A66" s="15">
        <v>56</v>
      </c>
      <c r="B66" s="70">
        <f>[4]Sheet1!E2286</f>
        <v>171516100070</v>
      </c>
      <c r="C66" s="65">
        <v>20</v>
      </c>
      <c r="D66" s="38"/>
      <c r="E66" s="65">
        <v>58</v>
      </c>
      <c r="F66" s="49"/>
      <c r="G66" s="1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>
      <c r="A67" s="15">
        <v>57</v>
      </c>
      <c r="B67" s="70">
        <f>[4]Sheet1!E2287</f>
        <v>171516100071</v>
      </c>
      <c r="C67" s="65">
        <v>26</v>
      </c>
      <c r="D67" s="38"/>
      <c r="E67" s="65">
        <v>60</v>
      </c>
      <c r="F67" s="49"/>
      <c r="G67" s="1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>
      <c r="A68" s="15">
        <v>58</v>
      </c>
      <c r="B68" s="70">
        <f>[4]Sheet1!E2288</f>
        <v>171516100072</v>
      </c>
      <c r="C68" s="65">
        <v>24</v>
      </c>
      <c r="D68" s="38"/>
      <c r="E68" s="65">
        <v>58</v>
      </c>
      <c r="F68" s="49"/>
      <c r="G68" s="15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>
      <c r="A69" s="15">
        <v>59</v>
      </c>
      <c r="B69" s="70">
        <f>[4]Sheet1!E2289</f>
        <v>171516100073</v>
      </c>
      <c r="C69" s="65">
        <v>22</v>
      </c>
      <c r="D69" s="38"/>
      <c r="E69" s="65">
        <v>58</v>
      </c>
      <c r="F69" s="49"/>
      <c r="G69" s="15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>
      <c r="A70" s="15">
        <v>60</v>
      </c>
      <c r="B70" s="70">
        <f>[4]Sheet1!E2290</f>
        <v>171516100074</v>
      </c>
      <c r="C70" s="65">
        <v>22</v>
      </c>
      <c r="D70" s="38"/>
      <c r="E70" s="65">
        <v>56</v>
      </c>
      <c r="F70" s="49"/>
      <c r="G70" s="15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>
      <c r="A71" s="15">
        <v>61</v>
      </c>
      <c r="B71" s="70">
        <f>[4]Sheet1!E2291</f>
        <v>171516101075</v>
      </c>
      <c r="C71" s="65">
        <v>20</v>
      </c>
      <c r="E71" s="65">
        <v>60</v>
      </c>
    </row>
    <row r="72" spans="1:23">
      <c r="A72" s="15">
        <v>62</v>
      </c>
      <c r="B72" s="70">
        <f>[4]Sheet1!E2292</f>
        <v>171516101076</v>
      </c>
      <c r="C72" s="65">
        <v>22</v>
      </c>
      <c r="E72" s="65">
        <v>56</v>
      </c>
    </row>
    <row r="73" spans="1:23">
      <c r="A73" s="15">
        <v>63</v>
      </c>
      <c r="B73" s="70">
        <f>[4]Sheet1!E2293</f>
        <v>171516101077</v>
      </c>
      <c r="C73" s="65">
        <v>22</v>
      </c>
      <c r="E73" s="65">
        <v>60</v>
      </c>
    </row>
    <row r="74" spans="1:23">
      <c r="A74" s="15">
        <v>64</v>
      </c>
      <c r="B74" s="70">
        <f>[4]Sheet1!E2294</f>
        <v>171516101078</v>
      </c>
      <c r="C74" s="38">
        <v>18</v>
      </c>
      <c r="E74" s="38">
        <v>58</v>
      </c>
    </row>
    <row r="75" spans="1:23">
      <c r="A75" s="15">
        <v>65</v>
      </c>
      <c r="B75" s="70">
        <f>[4]Sheet1!E2295</f>
        <v>171516101079</v>
      </c>
      <c r="C75" s="38">
        <v>16</v>
      </c>
      <c r="E75" s="38">
        <v>54</v>
      </c>
    </row>
    <row r="76" spans="1:23">
      <c r="A76" s="15">
        <v>66</v>
      </c>
      <c r="B76" s="70">
        <f>[4]Sheet1!E2296</f>
        <v>171516101080</v>
      </c>
      <c r="C76" s="38">
        <v>18</v>
      </c>
      <c r="E76" s="38">
        <v>54</v>
      </c>
    </row>
  </sheetData>
  <mergeCells count="7">
    <mergeCell ref="O3:W7"/>
    <mergeCell ref="A4:E4"/>
    <mergeCell ref="I21:J21"/>
    <mergeCell ref="A1:E1"/>
    <mergeCell ref="G1:M1"/>
    <mergeCell ref="A2:E2"/>
    <mergeCell ref="A3:E3"/>
  </mergeCells>
  <conditionalFormatting sqref="C11:C76">
    <cfRule type="cellIs" dxfId="25" priority="1" operator="equal">
      <formula>0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6"/>
  <sheetViews>
    <sheetView topLeftCell="A10" workbookViewId="0">
      <selection activeCell="I23" sqref="I23"/>
    </sheetView>
  </sheetViews>
  <sheetFormatPr defaultRowHeight="14.5"/>
  <cols>
    <col min="2" max="2" width="12.90625" style="58" bestFit="1" customWidth="1"/>
    <col min="5" max="5" width="8.7265625" style="87"/>
  </cols>
  <sheetData>
    <row r="1" spans="1:23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89" t="s">
        <v>1</v>
      </c>
      <c r="B2" s="89"/>
      <c r="C2" s="89"/>
      <c r="D2" s="89"/>
      <c r="E2" s="89"/>
      <c r="F2" s="3"/>
      <c r="G2" s="4" t="s">
        <v>2</v>
      </c>
      <c r="H2" s="5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2.5">
      <c r="A3" s="89" t="s">
        <v>239</v>
      </c>
      <c r="B3" s="89"/>
      <c r="C3" s="89"/>
      <c r="D3" s="89"/>
      <c r="E3" s="89"/>
      <c r="F3" s="3"/>
      <c r="G3" s="4" t="s">
        <v>4</v>
      </c>
      <c r="H3" s="5"/>
      <c r="I3" s="7" t="s">
        <v>5</v>
      </c>
      <c r="J3" s="2"/>
      <c r="K3" s="8" t="s">
        <v>6</v>
      </c>
      <c r="L3" s="8" t="s">
        <v>7</v>
      </c>
      <c r="M3" s="2"/>
      <c r="N3" s="8" t="s">
        <v>8</v>
      </c>
      <c r="O3" s="88" t="s">
        <v>9</v>
      </c>
      <c r="P3" s="88"/>
      <c r="Q3" s="88"/>
      <c r="R3" s="88"/>
      <c r="S3" s="88"/>
      <c r="T3" s="88"/>
      <c r="U3" s="88"/>
      <c r="V3" s="88"/>
      <c r="W3" s="88"/>
    </row>
    <row r="4" spans="1:23" ht="21">
      <c r="A4" s="89" t="s">
        <v>238</v>
      </c>
      <c r="B4" s="89"/>
      <c r="C4" s="89"/>
      <c r="D4" s="89"/>
      <c r="E4" s="89"/>
      <c r="F4" s="3"/>
      <c r="G4" s="4" t="s">
        <v>11</v>
      </c>
      <c r="H4" s="5"/>
      <c r="I4" s="6"/>
      <c r="J4" s="2"/>
      <c r="K4" s="9" t="s">
        <v>12</v>
      </c>
      <c r="L4" s="9">
        <v>3</v>
      </c>
      <c r="M4" s="2"/>
      <c r="N4" s="10">
        <v>3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21">
      <c r="A5" s="11" t="s">
        <v>13</v>
      </c>
      <c r="B5" s="11"/>
      <c r="C5" s="11"/>
      <c r="D5" s="11"/>
      <c r="E5" s="11"/>
      <c r="F5" s="3"/>
      <c r="G5" s="4" t="s">
        <v>14</v>
      </c>
      <c r="H5" s="41">
        <f>(45/64)*100</f>
        <v>70.3125</v>
      </c>
      <c r="I5" s="6"/>
      <c r="J5" s="2"/>
      <c r="K5" s="13" t="s">
        <v>15</v>
      </c>
      <c r="L5" s="13">
        <v>2</v>
      </c>
      <c r="M5" s="2"/>
      <c r="N5" s="14">
        <v>2</v>
      </c>
      <c r="O5" s="88"/>
      <c r="P5" s="88"/>
      <c r="Q5" s="88"/>
      <c r="R5" s="88"/>
      <c r="S5" s="88"/>
      <c r="T5" s="88"/>
      <c r="U5" s="88"/>
      <c r="V5" s="88"/>
      <c r="W5" s="88"/>
    </row>
    <row r="6" spans="1:23" ht="21">
      <c r="A6" s="15"/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41">
        <f>(45/64)*100</f>
        <v>70.3125</v>
      </c>
      <c r="I6" s="6"/>
      <c r="J6" s="2"/>
      <c r="K6" s="19" t="s">
        <v>20</v>
      </c>
      <c r="L6" s="19">
        <v>1</v>
      </c>
      <c r="M6" s="2"/>
      <c r="N6" s="20">
        <v>1</v>
      </c>
      <c r="O6" s="88"/>
      <c r="P6" s="88"/>
      <c r="Q6" s="88"/>
      <c r="R6" s="88"/>
      <c r="S6" s="88"/>
      <c r="T6" s="88"/>
      <c r="U6" s="88"/>
      <c r="V6" s="88"/>
      <c r="W6" s="88"/>
    </row>
    <row r="7" spans="1:23" ht="58">
      <c r="A7" s="15"/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70.3125</v>
      </c>
      <c r="I7" s="26">
        <v>0.6</v>
      </c>
      <c r="J7" s="2"/>
      <c r="K7" s="27" t="s">
        <v>24</v>
      </c>
      <c r="L7" s="27">
        <v>0</v>
      </c>
      <c r="M7" s="2"/>
      <c r="N7" s="28"/>
      <c r="O7" s="88"/>
      <c r="P7" s="88"/>
      <c r="Q7" s="88"/>
      <c r="R7" s="88"/>
      <c r="S7" s="88"/>
      <c r="T7" s="88"/>
      <c r="U7" s="88"/>
      <c r="V7" s="88"/>
      <c r="W7" s="88"/>
    </row>
    <row r="8" spans="1:23">
      <c r="A8" s="15"/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207</v>
      </c>
      <c r="I8" s="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>
      <c r="A9" s="15"/>
      <c r="B9" s="21" t="s">
        <v>30</v>
      </c>
      <c r="C9" s="23" t="s">
        <v>140</v>
      </c>
      <c r="D9" s="23"/>
      <c r="E9" s="23" t="s">
        <v>140</v>
      </c>
      <c r="F9" s="29"/>
      <c r="G9" s="15"/>
      <c r="H9" s="30"/>
      <c r="I9" s="3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5">
      <c r="A10" s="15"/>
      <c r="B10" s="21" t="s">
        <v>32</v>
      </c>
      <c r="C10" s="23">
        <v>25</v>
      </c>
      <c r="D10" s="31">
        <f>(0.55*25)</f>
        <v>13.750000000000002</v>
      </c>
      <c r="E10" s="32">
        <v>75</v>
      </c>
      <c r="F10" s="33">
        <f>0.55*75</f>
        <v>41.25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  <c r="U10" s="36" t="s">
        <v>46</v>
      </c>
      <c r="V10" s="36" t="s">
        <v>47</v>
      </c>
      <c r="W10" s="2"/>
    </row>
    <row r="11" spans="1:23" ht="15.5">
      <c r="A11" s="15">
        <v>1</v>
      </c>
      <c r="B11" s="58">
        <v>171516100002</v>
      </c>
      <c r="C11">
        <v>13</v>
      </c>
      <c r="D11" s="38">
        <f>COUNTIF(C11:C82,"&gt;="&amp;D10)</f>
        <v>45</v>
      </c>
      <c r="E11" s="87">
        <v>33</v>
      </c>
      <c r="F11" s="39">
        <f>COUNTIF(E11:E82,"&gt;="&amp;F10)</f>
        <v>26</v>
      </c>
      <c r="G11" s="40" t="s">
        <v>48</v>
      </c>
      <c r="H11" s="4">
        <v>2</v>
      </c>
      <c r="I11" s="2"/>
      <c r="J11" s="4">
        <v>2</v>
      </c>
      <c r="K11" s="6"/>
      <c r="L11" s="6"/>
      <c r="M11" s="2"/>
      <c r="N11" s="6"/>
      <c r="O11" s="6"/>
      <c r="P11" s="6"/>
      <c r="Q11" s="6"/>
      <c r="R11" s="4"/>
      <c r="S11" s="6"/>
      <c r="T11" s="6">
        <v>1</v>
      </c>
      <c r="U11" s="6"/>
      <c r="V11" s="6">
        <v>2</v>
      </c>
      <c r="W11" s="2"/>
    </row>
    <row r="12" spans="1:23" ht="15.5">
      <c r="A12" s="15">
        <v>2</v>
      </c>
      <c r="B12" s="58">
        <v>171516100003</v>
      </c>
      <c r="C12">
        <v>13</v>
      </c>
      <c r="D12" s="41">
        <f>(45/64)*100</f>
        <v>70.3125</v>
      </c>
      <c r="E12" s="87">
        <v>50</v>
      </c>
      <c r="F12" s="42">
        <f>(26/64)*100</f>
        <v>40.625</v>
      </c>
      <c r="G12" s="40" t="s">
        <v>49</v>
      </c>
      <c r="H12" s="43">
        <v>2</v>
      </c>
      <c r="I12" s="2"/>
      <c r="J12" s="43">
        <v>1</v>
      </c>
      <c r="K12" s="6"/>
      <c r="L12" s="6"/>
      <c r="M12" s="2"/>
      <c r="N12" s="6"/>
      <c r="O12" s="6"/>
      <c r="P12" s="6"/>
      <c r="Q12" s="6"/>
      <c r="R12" s="43"/>
      <c r="S12" s="6"/>
      <c r="T12" s="6">
        <v>1</v>
      </c>
      <c r="U12" s="6"/>
      <c r="V12" s="6">
        <v>1</v>
      </c>
      <c r="W12" s="2"/>
    </row>
    <row r="13" spans="1:23" ht="15.5">
      <c r="A13" s="15">
        <v>3</v>
      </c>
      <c r="B13" s="58">
        <v>171516100005</v>
      </c>
      <c r="C13">
        <v>13</v>
      </c>
      <c r="D13" s="38"/>
      <c r="E13" s="87">
        <v>23</v>
      </c>
      <c r="F13" s="44"/>
      <c r="G13" s="40" t="s">
        <v>50</v>
      </c>
      <c r="H13" s="43">
        <v>1</v>
      </c>
      <c r="I13" s="2"/>
      <c r="J13" s="43">
        <v>1</v>
      </c>
      <c r="K13" s="6"/>
      <c r="L13" s="6"/>
      <c r="M13" s="2"/>
      <c r="N13" s="6"/>
      <c r="O13" s="6"/>
      <c r="P13" s="6"/>
      <c r="Q13" s="6"/>
      <c r="R13" s="43"/>
      <c r="S13" s="6"/>
      <c r="T13" s="6"/>
      <c r="U13" s="6"/>
      <c r="V13" s="6">
        <v>1</v>
      </c>
      <c r="W13" s="2"/>
    </row>
    <row r="14" spans="1:23" ht="15.5">
      <c r="A14" s="15">
        <v>4</v>
      </c>
      <c r="B14" s="58">
        <v>171516100006</v>
      </c>
      <c r="C14">
        <v>14</v>
      </c>
      <c r="D14" s="38"/>
      <c r="E14" s="87">
        <v>43</v>
      </c>
      <c r="F14" s="44"/>
      <c r="G14" s="40" t="s">
        <v>51</v>
      </c>
      <c r="H14" s="43">
        <v>2</v>
      </c>
      <c r="I14" s="2"/>
      <c r="J14" s="43">
        <v>1</v>
      </c>
      <c r="K14" s="6"/>
      <c r="L14" s="6"/>
      <c r="M14" s="2"/>
      <c r="N14" s="6"/>
      <c r="O14" s="6"/>
      <c r="P14" s="6"/>
      <c r="Q14" s="6"/>
      <c r="R14" s="43"/>
      <c r="S14" s="6"/>
      <c r="T14" s="6">
        <v>2</v>
      </c>
      <c r="U14" s="6"/>
      <c r="V14" s="6">
        <v>1</v>
      </c>
      <c r="W14" s="2"/>
    </row>
    <row r="15" spans="1:23" ht="15.5">
      <c r="A15" s="15">
        <v>5</v>
      </c>
      <c r="B15" s="58">
        <v>171516100007</v>
      </c>
      <c r="C15">
        <v>14</v>
      </c>
      <c r="D15" s="38"/>
      <c r="E15" s="87">
        <v>43</v>
      </c>
      <c r="F15" s="44"/>
      <c r="G15" s="40" t="s">
        <v>52</v>
      </c>
      <c r="H15" s="43">
        <v>2</v>
      </c>
      <c r="I15" s="2"/>
      <c r="J15" s="43">
        <v>1</v>
      </c>
      <c r="K15" s="6"/>
      <c r="L15" s="6"/>
      <c r="M15" s="2"/>
      <c r="N15" s="6"/>
      <c r="O15" s="6"/>
      <c r="P15" s="6"/>
      <c r="Q15" s="6"/>
      <c r="R15" s="43"/>
      <c r="S15" s="6"/>
      <c r="T15" s="6">
        <v>1</v>
      </c>
      <c r="U15" s="6"/>
      <c r="V15" s="6">
        <v>1</v>
      </c>
      <c r="W15" s="2"/>
    </row>
    <row r="16" spans="1:23" ht="15.5">
      <c r="A16" s="15">
        <v>6</v>
      </c>
      <c r="B16" s="58">
        <v>171516100008</v>
      </c>
      <c r="C16">
        <v>15</v>
      </c>
      <c r="D16" s="38"/>
      <c r="E16" s="87">
        <v>44</v>
      </c>
      <c r="F16" s="44"/>
      <c r="G16" s="45" t="s">
        <v>53</v>
      </c>
      <c r="H16" s="79">
        <f>AVERAGE(H11:H15)</f>
        <v>1.8</v>
      </c>
      <c r="I16" s="79"/>
      <c r="J16" s="79">
        <f t="shared" ref="J16:V16" si="0">AVERAGE(J11:J15)</f>
        <v>1.2</v>
      </c>
      <c r="K16" s="79"/>
      <c r="L16" s="79"/>
      <c r="M16" s="79"/>
      <c r="N16" s="79"/>
      <c r="O16" s="79"/>
      <c r="P16" s="79"/>
      <c r="Q16" s="79"/>
      <c r="R16" s="79"/>
      <c r="S16" s="79"/>
      <c r="T16" s="79">
        <f t="shared" si="0"/>
        <v>1.25</v>
      </c>
      <c r="U16" s="79"/>
      <c r="V16" s="79">
        <f t="shared" si="0"/>
        <v>1.2</v>
      </c>
      <c r="W16" s="2"/>
    </row>
    <row r="17" spans="1:23" ht="15.5">
      <c r="A17" s="15">
        <v>7</v>
      </c>
      <c r="B17" s="58">
        <v>171516100009</v>
      </c>
      <c r="C17">
        <v>14</v>
      </c>
      <c r="D17" s="38"/>
      <c r="E17" s="87">
        <v>27</v>
      </c>
      <c r="F17" s="38"/>
      <c r="G17" s="47" t="s">
        <v>54</v>
      </c>
      <c r="H17" s="48">
        <f>(70.31*H16)/100</f>
        <v>1.2655800000000001</v>
      </c>
      <c r="I17" s="48"/>
      <c r="J17" s="48">
        <f t="shared" ref="J17:V17" si="1">(70.31*J16)/100</f>
        <v>0.84372000000000003</v>
      </c>
      <c r="K17" s="48"/>
      <c r="L17" s="48"/>
      <c r="M17" s="48"/>
      <c r="N17" s="48"/>
      <c r="O17" s="48"/>
      <c r="P17" s="48"/>
      <c r="Q17" s="48"/>
      <c r="R17" s="48"/>
      <c r="S17" s="48"/>
      <c r="T17" s="48">
        <f t="shared" si="1"/>
        <v>0.87887500000000007</v>
      </c>
      <c r="U17" s="48"/>
      <c r="V17" s="48">
        <f t="shared" si="1"/>
        <v>0.84372000000000003</v>
      </c>
      <c r="W17" s="2"/>
    </row>
    <row r="18" spans="1:23">
      <c r="A18" s="15">
        <v>8</v>
      </c>
      <c r="B18" s="58">
        <v>171516100010</v>
      </c>
      <c r="C18">
        <v>13</v>
      </c>
      <c r="D18" s="38"/>
      <c r="E18" s="87">
        <v>23</v>
      </c>
      <c r="F18" s="49"/>
      <c r="G18" s="15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>
      <c r="A19" s="15">
        <v>9</v>
      </c>
      <c r="B19" s="58">
        <v>171516100011</v>
      </c>
      <c r="C19">
        <v>15</v>
      </c>
      <c r="D19" s="38"/>
      <c r="E19" s="87">
        <v>25</v>
      </c>
      <c r="F19" s="49"/>
      <c r="G19" s="15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>
      <c r="A20" s="15">
        <v>10</v>
      </c>
      <c r="B20" s="58">
        <v>171516100012</v>
      </c>
      <c r="C20">
        <v>13</v>
      </c>
      <c r="D20" s="38"/>
      <c r="E20" s="87">
        <v>34</v>
      </c>
      <c r="F20" s="49"/>
      <c r="G20" s="15"/>
      <c r="H20" s="2"/>
      <c r="I20" s="2"/>
      <c r="J20" s="30"/>
      <c r="K20" s="3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>
      <c r="A21" s="15">
        <v>11</v>
      </c>
      <c r="B21" s="58">
        <v>171516100013</v>
      </c>
      <c r="C21">
        <v>14</v>
      </c>
      <c r="D21" s="38"/>
      <c r="E21" s="87">
        <v>43</v>
      </c>
      <c r="F21" s="49"/>
      <c r="G21" s="15"/>
      <c r="H21" s="51"/>
      <c r="I21" s="90"/>
      <c r="J21" s="90"/>
      <c r="K21" s="2"/>
      <c r="L21" s="2"/>
      <c r="M21" s="30"/>
      <c r="N21" s="30"/>
      <c r="O21" s="30"/>
      <c r="P21" s="30"/>
      <c r="Q21" s="30"/>
      <c r="R21" s="2"/>
      <c r="S21" s="2"/>
      <c r="T21" s="2"/>
      <c r="U21" s="2"/>
      <c r="V21" s="2"/>
      <c r="W21" s="2"/>
    </row>
    <row r="22" spans="1:23">
      <c r="A22" s="15">
        <v>12</v>
      </c>
      <c r="B22" s="58">
        <v>171516100014</v>
      </c>
      <c r="C22">
        <v>13</v>
      </c>
      <c r="D22" s="38"/>
      <c r="E22" s="87">
        <v>33</v>
      </c>
      <c r="F22" s="49"/>
      <c r="G22" s="15"/>
      <c r="H22" s="52"/>
      <c r="I22" s="53"/>
      <c r="J22" s="53"/>
      <c r="K22" s="2"/>
      <c r="L22" s="2"/>
      <c r="M22" s="30"/>
      <c r="N22" s="30"/>
      <c r="O22" s="30"/>
      <c r="P22" s="30"/>
      <c r="Q22" s="30"/>
      <c r="R22" s="2"/>
      <c r="S22" s="2"/>
      <c r="T22" s="2"/>
      <c r="U22" s="2"/>
      <c r="V22" s="2"/>
      <c r="W22" s="2"/>
    </row>
    <row r="23" spans="1:23">
      <c r="A23" s="15">
        <v>13</v>
      </c>
      <c r="B23" s="58">
        <v>171516100017</v>
      </c>
      <c r="C23">
        <v>17</v>
      </c>
      <c r="D23" s="38"/>
      <c r="E23" s="87">
        <v>43</v>
      </c>
      <c r="F23" s="49"/>
      <c r="G23" s="15"/>
      <c r="H23" s="15"/>
      <c r="I23" s="2"/>
      <c r="J23" s="2"/>
      <c r="K23" s="2"/>
      <c r="L23" s="2"/>
      <c r="M23" s="2"/>
      <c r="N23" s="30"/>
      <c r="O23" s="30"/>
      <c r="P23" s="30"/>
      <c r="Q23" s="30"/>
      <c r="R23" s="30"/>
      <c r="S23" s="2"/>
      <c r="T23" s="2"/>
      <c r="U23" s="2"/>
      <c r="V23" s="2"/>
      <c r="W23" s="2"/>
    </row>
    <row r="24" spans="1:23">
      <c r="A24" s="15">
        <v>14</v>
      </c>
      <c r="B24" s="58">
        <v>171516100019</v>
      </c>
      <c r="C24">
        <v>17</v>
      </c>
      <c r="D24" s="38"/>
      <c r="E24" s="87">
        <v>43</v>
      </c>
      <c r="F24" s="49"/>
      <c r="G24" s="15"/>
      <c r="H24" s="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2"/>
    </row>
    <row r="25" spans="1:23" ht="15.5">
      <c r="A25" s="15">
        <v>15</v>
      </c>
      <c r="B25" s="58">
        <v>171516100021</v>
      </c>
      <c r="C25">
        <v>15</v>
      </c>
      <c r="D25" s="54"/>
      <c r="E25" s="87">
        <v>20</v>
      </c>
      <c r="F25" s="55"/>
      <c r="G25" s="56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2"/>
    </row>
    <row r="26" spans="1:23" ht="15.5">
      <c r="A26" s="15">
        <v>16</v>
      </c>
      <c r="B26" s="58">
        <v>171516100022</v>
      </c>
      <c r="C26">
        <v>16</v>
      </c>
      <c r="D26" s="38"/>
      <c r="E26" s="87">
        <v>49</v>
      </c>
      <c r="F26" s="49"/>
      <c r="G26" s="56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2"/>
    </row>
    <row r="27" spans="1:23" ht="15.5">
      <c r="A27" s="15">
        <v>17</v>
      </c>
      <c r="B27" s="58">
        <v>171516100023</v>
      </c>
      <c r="C27">
        <v>17</v>
      </c>
      <c r="D27" s="38"/>
      <c r="E27" s="87">
        <v>37</v>
      </c>
      <c r="F27" s="49"/>
      <c r="G27" s="56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2"/>
    </row>
    <row r="28" spans="1:23" ht="15.5">
      <c r="A28" s="15">
        <v>18</v>
      </c>
      <c r="B28" s="58">
        <v>171516100024</v>
      </c>
      <c r="C28">
        <v>16</v>
      </c>
      <c r="D28" s="38"/>
      <c r="E28" s="87">
        <v>43</v>
      </c>
      <c r="F28" s="49"/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2"/>
    </row>
    <row r="29" spans="1:23" ht="15.5">
      <c r="A29" s="15">
        <v>19</v>
      </c>
      <c r="B29" s="58">
        <v>171516100026</v>
      </c>
      <c r="C29">
        <v>17</v>
      </c>
      <c r="D29" s="38"/>
      <c r="E29" s="87">
        <v>56</v>
      </c>
      <c r="F29" s="49"/>
      <c r="G29" s="56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2"/>
    </row>
    <row r="30" spans="1:23" ht="15.5">
      <c r="A30" s="15">
        <v>20</v>
      </c>
      <c r="B30" s="58">
        <v>171516100030</v>
      </c>
      <c r="C30">
        <v>16</v>
      </c>
      <c r="D30" s="38"/>
      <c r="E30" s="87">
        <v>43</v>
      </c>
      <c r="F30" s="49"/>
      <c r="G30" s="56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2"/>
    </row>
    <row r="31" spans="1:23" ht="15.5">
      <c r="A31" s="15">
        <v>21</v>
      </c>
      <c r="B31" s="58">
        <v>171516100031</v>
      </c>
      <c r="C31">
        <v>15</v>
      </c>
      <c r="D31" s="38"/>
      <c r="E31" s="87">
        <v>17</v>
      </c>
      <c r="F31" s="49"/>
      <c r="G31" s="56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2"/>
    </row>
    <row r="32" spans="1:23" ht="15.5">
      <c r="A32" s="15">
        <v>22</v>
      </c>
      <c r="B32" s="58">
        <v>171516100032</v>
      </c>
      <c r="C32">
        <v>13</v>
      </c>
      <c r="D32" s="38"/>
      <c r="E32" s="87">
        <v>23</v>
      </c>
      <c r="F32" s="49"/>
      <c r="G32" s="56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2"/>
    </row>
    <row r="33" spans="1:23" ht="15.5">
      <c r="A33" s="15">
        <v>23</v>
      </c>
      <c r="B33" s="58">
        <v>171516100033</v>
      </c>
      <c r="C33">
        <v>14</v>
      </c>
      <c r="D33" s="38"/>
      <c r="E33" s="87">
        <v>15</v>
      </c>
      <c r="F33" s="49"/>
      <c r="G33" s="5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2"/>
    </row>
    <row r="34" spans="1:23" ht="15.5">
      <c r="A34" s="15">
        <v>24</v>
      </c>
      <c r="B34" s="58">
        <v>171516100034</v>
      </c>
      <c r="C34">
        <v>14</v>
      </c>
      <c r="D34" s="38"/>
      <c r="E34" s="87">
        <v>35</v>
      </c>
      <c r="F34" s="49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>
      <c r="A35" s="15">
        <v>25</v>
      </c>
      <c r="B35" s="58">
        <v>171516100035</v>
      </c>
      <c r="C35">
        <v>13</v>
      </c>
      <c r="D35" s="38"/>
      <c r="E35" s="87">
        <v>16</v>
      </c>
      <c r="F35" s="49"/>
      <c r="G35" s="50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2"/>
    </row>
    <row r="36" spans="1:23">
      <c r="A36" s="15">
        <v>26</v>
      </c>
      <c r="B36" s="58">
        <v>171516100037</v>
      </c>
      <c r="C36">
        <v>14</v>
      </c>
      <c r="D36" s="38"/>
      <c r="E36" s="87">
        <v>20</v>
      </c>
      <c r="F36" s="49"/>
      <c r="G36" s="15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>
      <c r="A37" s="15">
        <v>27</v>
      </c>
      <c r="B37" s="58">
        <v>171516100038</v>
      </c>
      <c r="C37">
        <v>14</v>
      </c>
      <c r="D37" s="38"/>
      <c r="E37" s="87">
        <v>36</v>
      </c>
      <c r="F37" s="49"/>
      <c r="G37" s="15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5">
      <c r="A38" s="15">
        <v>28</v>
      </c>
      <c r="B38" s="58">
        <v>171516100039</v>
      </c>
      <c r="C38">
        <v>14</v>
      </c>
      <c r="D38" s="38"/>
      <c r="E38" s="87">
        <v>21</v>
      </c>
      <c r="F38" s="49"/>
      <c r="G38" s="5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2"/>
    </row>
    <row r="39" spans="1:23" ht="15.5">
      <c r="A39" s="15">
        <v>29</v>
      </c>
      <c r="B39" s="58">
        <v>171516100040</v>
      </c>
      <c r="C39">
        <v>14</v>
      </c>
      <c r="D39" s="38"/>
      <c r="E39" s="87">
        <v>23</v>
      </c>
      <c r="F39" s="49"/>
      <c r="G39" s="56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2"/>
    </row>
    <row r="40" spans="1:23" ht="15.5">
      <c r="A40" s="15">
        <v>30</v>
      </c>
      <c r="B40" s="58">
        <v>171516100041</v>
      </c>
      <c r="C40">
        <v>13</v>
      </c>
      <c r="D40" s="38"/>
      <c r="E40" s="87">
        <v>28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2"/>
    </row>
    <row r="41" spans="1:23" ht="15.5">
      <c r="A41" s="15">
        <v>31</v>
      </c>
      <c r="B41" s="58">
        <v>171516100042</v>
      </c>
      <c r="C41">
        <v>13</v>
      </c>
      <c r="D41" s="38"/>
      <c r="E41" s="87">
        <v>16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2"/>
    </row>
    <row r="42" spans="1:23" ht="15.5">
      <c r="A42" s="15">
        <v>32</v>
      </c>
      <c r="B42" s="58">
        <v>171516100043</v>
      </c>
      <c r="C42">
        <v>15</v>
      </c>
      <c r="D42" s="38"/>
      <c r="E42" s="87">
        <v>36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2"/>
    </row>
    <row r="43" spans="1:23" ht="15.5">
      <c r="A43" s="15">
        <v>33</v>
      </c>
      <c r="B43" s="58">
        <v>171516100044</v>
      </c>
      <c r="C43">
        <v>13</v>
      </c>
      <c r="D43" s="38"/>
      <c r="E43" s="87">
        <v>37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2"/>
    </row>
    <row r="44" spans="1:23" ht="15.5">
      <c r="A44" s="15">
        <v>34</v>
      </c>
      <c r="B44" s="58">
        <v>171516100045</v>
      </c>
      <c r="C44">
        <v>13</v>
      </c>
      <c r="D44" s="38"/>
      <c r="E44" s="87">
        <v>34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2"/>
    </row>
    <row r="45" spans="1:23" ht="15.5">
      <c r="A45" s="15">
        <v>35</v>
      </c>
      <c r="B45" s="58">
        <v>171516100048</v>
      </c>
      <c r="C45">
        <v>13</v>
      </c>
      <c r="D45" s="38"/>
      <c r="E45" s="87">
        <v>35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2"/>
    </row>
    <row r="46" spans="1:23" ht="15.5">
      <c r="A46" s="15">
        <v>36</v>
      </c>
      <c r="B46" s="58">
        <v>171516100049</v>
      </c>
      <c r="C46">
        <v>14</v>
      </c>
      <c r="D46" s="38"/>
      <c r="E46" s="87">
        <v>36</v>
      </c>
      <c r="F46" s="49"/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2"/>
    </row>
    <row r="47" spans="1:23" ht="15.5">
      <c r="A47" s="15">
        <v>37</v>
      </c>
      <c r="B47" s="58">
        <v>171516100050</v>
      </c>
      <c r="C47">
        <v>15</v>
      </c>
      <c r="D47" s="38"/>
      <c r="E47" s="87">
        <v>45</v>
      </c>
      <c r="F47" s="49"/>
      <c r="G47" s="5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2"/>
    </row>
    <row r="48" spans="1:23" ht="15.5">
      <c r="A48" s="15">
        <v>38</v>
      </c>
      <c r="B48" s="58">
        <v>171516100051</v>
      </c>
      <c r="C48">
        <v>14</v>
      </c>
      <c r="D48" s="38"/>
      <c r="E48" s="87">
        <v>33</v>
      </c>
      <c r="F48" s="49"/>
      <c r="G48" s="5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2"/>
    </row>
    <row r="49" spans="1:23">
      <c r="A49" s="15">
        <v>39</v>
      </c>
      <c r="B49" s="58">
        <v>171516100052</v>
      </c>
      <c r="C49">
        <v>13</v>
      </c>
      <c r="D49" s="38"/>
      <c r="E49" s="87">
        <v>16</v>
      </c>
      <c r="F49" s="49"/>
      <c r="G49" s="50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2"/>
    </row>
    <row r="50" spans="1:23">
      <c r="A50" s="15">
        <v>40</v>
      </c>
      <c r="B50" s="58">
        <v>171516100053</v>
      </c>
      <c r="C50">
        <v>14</v>
      </c>
      <c r="D50" s="38"/>
      <c r="E50" s="87">
        <v>31</v>
      </c>
      <c r="F50" s="49"/>
      <c r="G50" s="15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>
      <c r="A51" s="15">
        <v>41</v>
      </c>
      <c r="B51" s="58">
        <v>171516100054</v>
      </c>
      <c r="C51">
        <v>14</v>
      </c>
      <c r="D51" s="38"/>
      <c r="E51" s="87">
        <v>34</v>
      </c>
      <c r="F51" s="49"/>
      <c r="G51" s="15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5">
      <c r="A52" s="15">
        <v>42</v>
      </c>
      <c r="B52" s="58">
        <v>171516100055</v>
      </c>
      <c r="C52">
        <v>15</v>
      </c>
      <c r="D52" s="54"/>
      <c r="E52" s="87">
        <v>43</v>
      </c>
      <c r="F52" s="55"/>
      <c r="G52" s="5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2"/>
    </row>
    <row r="53" spans="1:23" ht="15.5">
      <c r="A53" s="15">
        <v>43</v>
      </c>
      <c r="B53" s="58">
        <v>171516100056</v>
      </c>
      <c r="C53">
        <v>14</v>
      </c>
      <c r="D53" s="54"/>
      <c r="E53" s="87">
        <v>29</v>
      </c>
      <c r="F53" s="55"/>
      <c r="G53" s="5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2"/>
    </row>
    <row r="54" spans="1:23" ht="15.5">
      <c r="A54" s="15">
        <v>44</v>
      </c>
      <c r="B54" s="58">
        <v>171516100057</v>
      </c>
      <c r="C54">
        <v>13</v>
      </c>
      <c r="D54" s="38"/>
      <c r="E54" s="87">
        <v>23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2"/>
    </row>
    <row r="55" spans="1:23" ht="15.5">
      <c r="A55" s="15">
        <v>45</v>
      </c>
      <c r="B55" s="58">
        <v>171516100058</v>
      </c>
      <c r="C55">
        <v>14</v>
      </c>
      <c r="D55" s="38"/>
      <c r="E55" s="87">
        <v>47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2"/>
    </row>
    <row r="56" spans="1:23" ht="15.5">
      <c r="A56" s="15">
        <v>46</v>
      </c>
      <c r="B56" s="58">
        <v>171516100059</v>
      </c>
      <c r="C56">
        <v>14</v>
      </c>
      <c r="D56" s="38"/>
      <c r="E56" s="87">
        <v>37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2"/>
    </row>
    <row r="57" spans="1:23" ht="15.5">
      <c r="A57" s="15">
        <v>47</v>
      </c>
      <c r="B57" s="58">
        <v>171516100060</v>
      </c>
      <c r="C57">
        <v>15</v>
      </c>
      <c r="D57" s="38"/>
      <c r="E57" s="87">
        <v>43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2"/>
    </row>
    <row r="58" spans="1:23" ht="15.5">
      <c r="A58" s="15">
        <v>48</v>
      </c>
      <c r="B58" s="58">
        <v>171516100061</v>
      </c>
      <c r="C58">
        <v>15</v>
      </c>
      <c r="D58" s="38"/>
      <c r="E58" s="87">
        <v>57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2"/>
    </row>
    <row r="59" spans="1:23" ht="15.5">
      <c r="A59" s="15">
        <v>49</v>
      </c>
      <c r="B59" s="58">
        <v>171516100066</v>
      </c>
      <c r="C59">
        <v>13</v>
      </c>
      <c r="D59" s="38"/>
      <c r="E59" s="87">
        <v>57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2"/>
    </row>
    <row r="60" spans="1:23" ht="15.5">
      <c r="A60" s="15">
        <v>50</v>
      </c>
      <c r="B60" s="37">
        <v>171516100064</v>
      </c>
      <c r="C60" s="83">
        <v>23</v>
      </c>
      <c r="D60" s="38"/>
      <c r="E60" s="83">
        <v>68</v>
      </c>
      <c r="F60" s="49"/>
      <c r="G60" s="5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2"/>
    </row>
    <row r="61" spans="1:23" ht="15.5">
      <c r="A61" s="15">
        <v>51</v>
      </c>
      <c r="B61" s="58">
        <v>171516100067</v>
      </c>
      <c r="C61">
        <v>19</v>
      </c>
      <c r="D61" s="38"/>
      <c r="E61" s="87">
        <v>43</v>
      </c>
      <c r="F61" s="49"/>
      <c r="G61" s="56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2"/>
    </row>
    <row r="62" spans="1:23" ht="15.5">
      <c r="A62" s="15">
        <v>52</v>
      </c>
      <c r="B62" s="58">
        <v>171516100068</v>
      </c>
      <c r="C62">
        <v>14</v>
      </c>
      <c r="D62" s="38"/>
      <c r="E62" s="87">
        <v>65</v>
      </c>
      <c r="F62" s="49"/>
      <c r="G62" s="5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2"/>
    </row>
    <row r="63" spans="1:23">
      <c r="A63" s="15">
        <v>53</v>
      </c>
      <c r="B63" s="58">
        <v>171516100069</v>
      </c>
      <c r="C63">
        <v>13</v>
      </c>
      <c r="D63" s="38"/>
      <c r="E63" s="87">
        <v>27</v>
      </c>
      <c r="F63" s="49"/>
      <c r="G63" s="15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>
      <c r="A64" s="15">
        <v>54</v>
      </c>
      <c r="B64" s="58">
        <v>171516100070</v>
      </c>
      <c r="C64">
        <v>14</v>
      </c>
      <c r="D64" s="38"/>
      <c r="E64" s="87">
        <v>28</v>
      </c>
      <c r="F64" s="49"/>
      <c r="G64" s="1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>
      <c r="A65" s="15">
        <v>55</v>
      </c>
      <c r="B65" s="58">
        <v>171516100071</v>
      </c>
      <c r="C65">
        <v>15</v>
      </c>
      <c r="D65" s="38"/>
      <c r="E65" s="87">
        <v>32</v>
      </c>
      <c r="F65" s="49"/>
      <c r="G65" s="1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>
      <c r="A66" s="15">
        <v>56</v>
      </c>
      <c r="B66" s="58">
        <v>171516100072</v>
      </c>
      <c r="C66">
        <v>0</v>
      </c>
      <c r="D66" s="38"/>
      <c r="E66" s="87">
        <v>43</v>
      </c>
      <c r="F66" s="49"/>
      <c r="G66" s="1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>
      <c r="A67" s="15">
        <v>57</v>
      </c>
      <c r="B67" s="58">
        <v>171516100073</v>
      </c>
      <c r="C67">
        <v>14</v>
      </c>
      <c r="D67" s="38"/>
      <c r="E67" s="87">
        <v>0</v>
      </c>
      <c r="F67" s="49"/>
      <c r="G67" s="1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>
      <c r="A68" s="15">
        <v>58</v>
      </c>
      <c r="B68" s="58">
        <v>171516100074</v>
      </c>
      <c r="C68">
        <v>14</v>
      </c>
      <c r="D68" s="38"/>
      <c r="E68" s="87">
        <v>29</v>
      </c>
      <c r="F68" s="49"/>
      <c r="G68" s="15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>
      <c r="A69" s="15">
        <v>59</v>
      </c>
      <c r="B69" s="70">
        <f>[4]Sheet1!E2291</f>
        <v>171516101075</v>
      </c>
      <c r="C69" s="65">
        <v>20</v>
      </c>
      <c r="E69" s="87">
        <v>44</v>
      </c>
      <c r="F69" s="49"/>
      <c r="G69" s="15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>
      <c r="A70" s="15">
        <v>60</v>
      </c>
      <c r="B70" s="70">
        <f>[4]Sheet1!E2292</f>
        <v>171516101076</v>
      </c>
      <c r="C70" s="65">
        <v>19</v>
      </c>
      <c r="E70" s="65">
        <v>52</v>
      </c>
      <c r="F70" s="49"/>
      <c r="G70" s="15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>
      <c r="A71" s="15">
        <v>61</v>
      </c>
      <c r="B71" s="70">
        <f>[4]Sheet1!E2293</f>
        <v>171516101077</v>
      </c>
      <c r="C71" s="65">
        <v>22</v>
      </c>
      <c r="E71" s="65">
        <v>49</v>
      </c>
    </row>
    <row r="72" spans="1:23">
      <c r="A72" s="15">
        <v>62</v>
      </c>
      <c r="B72" s="70">
        <f>[4]Sheet1!E2294</f>
        <v>171516101078</v>
      </c>
      <c r="C72" s="82">
        <v>13.75</v>
      </c>
      <c r="E72" s="65">
        <v>75</v>
      </c>
    </row>
    <row r="73" spans="1:23">
      <c r="A73" s="15">
        <v>63</v>
      </c>
      <c r="B73" s="70">
        <f>[4]Sheet1!E2295</f>
        <v>171516101079</v>
      </c>
      <c r="C73" s="65">
        <v>13</v>
      </c>
      <c r="E73" s="65">
        <v>42</v>
      </c>
    </row>
    <row r="74" spans="1:23">
      <c r="A74" s="15">
        <v>64</v>
      </c>
      <c r="B74" s="70">
        <f>[4]Sheet1!E2296</f>
        <v>171516101080</v>
      </c>
      <c r="C74" s="65">
        <v>14</v>
      </c>
      <c r="E74" s="65">
        <v>39</v>
      </c>
    </row>
    <row r="75" spans="1:23">
      <c r="A75" s="15">
        <v>65</v>
      </c>
    </row>
    <row r="76" spans="1:23">
      <c r="A76" s="15">
        <v>66</v>
      </c>
    </row>
  </sheetData>
  <mergeCells count="7">
    <mergeCell ref="O3:W7"/>
    <mergeCell ref="A4:E4"/>
    <mergeCell ref="I21:J21"/>
    <mergeCell ref="A1:E1"/>
    <mergeCell ref="G1:M1"/>
    <mergeCell ref="A2:E2"/>
    <mergeCell ref="A3:E3"/>
  </mergeCells>
  <conditionalFormatting sqref="C73:C74">
    <cfRule type="cellIs" dxfId="24" priority="6" operator="equal">
      <formula>0</formula>
    </cfRule>
  </conditionalFormatting>
  <conditionalFormatting sqref="C72">
    <cfRule type="cellIs" dxfId="23" priority="5" operator="equal">
      <formula>0</formula>
    </cfRule>
  </conditionalFormatting>
  <conditionalFormatting sqref="C69:C71">
    <cfRule type="cellIs" dxfId="22" priority="3" operator="equal">
      <formula>0</formula>
    </cfRule>
    <cfRule type="cellIs" dxfId="21" priority="4" operator="equal">
      <formula>"NA"</formula>
    </cfRule>
  </conditionalFormatting>
  <conditionalFormatting sqref="C60">
    <cfRule type="cellIs" dxfId="20" priority="1" operator="equal">
      <formula>0</formula>
    </cfRule>
    <cfRule type="cellIs" dxfId="19" priority="2" operator="equal">
      <formula>"NA"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6"/>
  <sheetViews>
    <sheetView topLeftCell="D11" workbookViewId="0">
      <selection activeCell="B59" sqref="B59:E59"/>
    </sheetView>
  </sheetViews>
  <sheetFormatPr defaultRowHeight="14.5"/>
  <sheetData>
    <row r="1" spans="1:23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89" t="s">
        <v>1</v>
      </c>
      <c r="B2" s="89"/>
      <c r="C2" s="89"/>
      <c r="D2" s="89"/>
      <c r="E2" s="89"/>
      <c r="F2" s="3"/>
      <c r="G2" s="4" t="s">
        <v>2</v>
      </c>
      <c r="H2" s="5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2.5">
      <c r="A3" s="89" t="s">
        <v>240</v>
      </c>
      <c r="B3" s="89"/>
      <c r="C3" s="89"/>
      <c r="D3" s="89"/>
      <c r="E3" s="89"/>
      <c r="F3" s="3"/>
      <c r="G3" s="4" t="s">
        <v>4</v>
      </c>
      <c r="H3" s="5"/>
      <c r="I3" s="7" t="s">
        <v>5</v>
      </c>
      <c r="J3" s="2"/>
      <c r="K3" s="8" t="s">
        <v>6</v>
      </c>
      <c r="L3" s="8" t="s">
        <v>7</v>
      </c>
      <c r="M3" s="2"/>
      <c r="N3" s="8" t="s">
        <v>8</v>
      </c>
      <c r="O3" s="88" t="s">
        <v>9</v>
      </c>
      <c r="P3" s="88"/>
      <c r="Q3" s="88"/>
      <c r="R3" s="88"/>
      <c r="S3" s="88"/>
      <c r="T3" s="88"/>
      <c r="U3" s="88"/>
      <c r="V3" s="88"/>
      <c r="W3" s="88"/>
    </row>
    <row r="4" spans="1:23" ht="21">
      <c r="A4" s="89" t="s">
        <v>241</v>
      </c>
      <c r="B4" s="89"/>
      <c r="C4" s="89"/>
      <c r="D4" s="89"/>
      <c r="E4" s="89"/>
      <c r="F4" s="3"/>
      <c r="G4" s="4" t="s">
        <v>11</v>
      </c>
      <c r="H4" s="5"/>
      <c r="I4" s="6"/>
      <c r="J4" s="2"/>
      <c r="K4" s="9" t="s">
        <v>12</v>
      </c>
      <c r="L4" s="9">
        <v>3</v>
      </c>
      <c r="M4" s="2"/>
      <c r="N4" s="10">
        <v>3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21">
      <c r="A5" s="11" t="s">
        <v>13</v>
      </c>
      <c r="B5" s="11"/>
      <c r="C5" s="11"/>
      <c r="D5" s="11"/>
      <c r="E5" s="11"/>
      <c r="F5" s="3"/>
      <c r="G5" s="4" t="s">
        <v>14</v>
      </c>
      <c r="H5" s="41">
        <f>(64/64)*100</f>
        <v>100</v>
      </c>
      <c r="I5" s="6"/>
      <c r="J5" s="2"/>
      <c r="K5" s="13" t="s">
        <v>15</v>
      </c>
      <c r="L5" s="13">
        <v>2</v>
      </c>
      <c r="M5" s="2"/>
      <c r="N5" s="14">
        <v>2</v>
      </c>
      <c r="O5" s="88"/>
      <c r="P5" s="88"/>
      <c r="Q5" s="88"/>
      <c r="R5" s="88"/>
      <c r="S5" s="88"/>
      <c r="T5" s="88"/>
      <c r="U5" s="88"/>
      <c r="V5" s="88"/>
      <c r="W5" s="88"/>
    </row>
    <row r="6" spans="1:23" ht="21">
      <c r="A6" s="15"/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42">
        <f>(63/64)*100</f>
        <v>98.4375</v>
      </c>
      <c r="I6" s="6"/>
      <c r="J6" s="2"/>
      <c r="K6" s="19" t="s">
        <v>20</v>
      </c>
      <c r="L6" s="19">
        <v>1</v>
      </c>
      <c r="M6" s="2"/>
      <c r="N6" s="20">
        <v>1</v>
      </c>
      <c r="O6" s="88"/>
      <c r="P6" s="88"/>
      <c r="Q6" s="88"/>
      <c r="R6" s="88"/>
      <c r="S6" s="88"/>
      <c r="T6" s="88"/>
      <c r="U6" s="88"/>
      <c r="V6" s="88"/>
      <c r="W6" s="88"/>
    </row>
    <row r="7" spans="1:23" ht="58">
      <c r="A7" s="15"/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99.21875</v>
      </c>
      <c r="I7" s="26">
        <v>0.6</v>
      </c>
      <c r="J7" s="2"/>
      <c r="K7" s="27" t="s">
        <v>24</v>
      </c>
      <c r="L7" s="27">
        <v>0</v>
      </c>
      <c r="M7" s="2"/>
      <c r="N7" s="28"/>
      <c r="O7" s="88"/>
      <c r="P7" s="88"/>
      <c r="Q7" s="88"/>
      <c r="R7" s="88"/>
      <c r="S7" s="88"/>
      <c r="T7" s="88"/>
      <c r="U7" s="88"/>
      <c r="V7" s="88"/>
      <c r="W7" s="88"/>
    </row>
    <row r="8" spans="1:23">
      <c r="A8" s="15"/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207</v>
      </c>
      <c r="I8" s="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>
      <c r="A9" s="15"/>
      <c r="B9" s="21" t="s">
        <v>30</v>
      </c>
      <c r="C9" s="23" t="s">
        <v>140</v>
      </c>
      <c r="D9" s="23"/>
      <c r="E9" s="23" t="s">
        <v>140</v>
      </c>
      <c r="F9" s="29"/>
      <c r="G9" s="15"/>
      <c r="H9" s="30"/>
      <c r="I9" s="3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5">
      <c r="A10" s="15"/>
      <c r="B10" s="21" t="s">
        <v>32</v>
      </c>
      <c r="C10" s="23">
        <v>25</v>
      </c>
      <c r="D10" s="31">
        <f>(0.55*25)</f>
        <v>13.750000000000002</v>
      </c>
      <c r="E10" s="32">
        <v>75</v>
      </c>
      <c r="F10" s="33">
        <f>0.55*75</f>
        <v>41.25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  <c r="U10" s="36" t="s">
        <v>46</v>
      </c>
      <c r="V10" s="36" t="s">
        <v>47</v>
      </c>
      <c r="W10" s="2"/>
    </row>
    <row r="11" spans="1:23" ht="15.5">
      <c r="A11" s="15">
        <v>1</v>
      </c>
      <c r="B11" s="37">
        <v>171516100002</v>
      </c>
      <c r="C11" s="83">
        <v>23</v>
      </c>
      <c r="D11" s="38">
        <f>COUNTIF(C11:C82,"&gt;="&amp;D10)</f>
        <v>64</v>
      </c>
      <c r="E11" s="83">
        <v>69</v>
      </c>
      <c r="F11" s="39">
        <f>COUNTIF(E11:E82,"&gt;="&amp;F10)</f>
        <v>63</v>
      </c>
      <c r="G11" s="40" t="s">
        <v>48</v>
      </c>
      <c r="H11" s="4">
        <v>2</v>
      </c>
      <c r="I11" s="4">
        <v>2</v>
      </c>
      <c r="J11" s="4">
        <v>2</v>
      </c>
      <c r="K11" s="4">
        <v>2</v>
      </c>
      <c r="L11" s="4"/>
      <c r="M11" s="6"/>
      <c r="N11" s="6"/>
      <c r="O11" s="6"/>
      <c r="P11" s="6"/>
      <c r="Q11" s="6"/>
      <c r="R11" s="6"/>
      <c r="S11" s="6"/>
      <c r="T11" s="6">
        <v>1</v>
      </c>
      <c r="U11" s="6"/>
      <c r="V11" s="6">
        <v>1</v>
      </c>
      <c r="W11" s="2"/>
    </row>
    <row r="12" spans="1:23" ht="15.5">
      <c r="A12" s="15">
        <v>2</v>
      </c>
      <c r="B12" s="37">
        <v>171516100003</v>
      </c>
      <c r="C12" s="83">
        <v>23</v>
      </c>
      <c r="D12" s="41">
        <f>(64/64)*100</f>
        <v>100</v>
      </c>
      <c r="E12" s="83">
        <v>66</v>
      </c>
      <c r="F12" s="42">
        <f>(63/64)*100</f>
        <v>98.4375</v>
      </c>
      <c r="G12" s="40" t="s">
        <v>49</v>
      </c>
      <c r="H12" s="43">
        <v>3</v>
      </c>
      <c r="I12" s="43">
        <v>1</v>
      </c>
      <c r="J12" s="43">
        <v>1</v>
      </c>
      <c r="K12" s="43">
        <v>1</v>
      </c>
      <c r="L12" s="43"/>
      <c r="M12" s="6"/>
      <c r="N12" s="6"/>
      <c r="O12" s="6"/>
      <c r="P12" s="6"/>
      <c r="Q12" s="6"/>
      <c r="R12" s="6"/>
      <c r="S12" s="6"/>
      <c r="T12" s="6">
        <v>2</v>
      </c>
      <c r="U12" s="6"/>
      <c r="V12" s="6">
        <v>2</v>
      </c>
      <c r="W12" s="2"/>
    </row>
    <row r="13" spans="1:23" ht="15.5">
      <c r="A13" s="15">
        <v>3</v>
      </c>
      <c r="B13" s="37">
        <v>171516100005</v>
      </c>
      <c r="C13" s="83">
        <v>22</v>
      </c>
      <c r="D13" s="38"/>
      <c r="E13" s="83">
        <v>67</v>
      </c>
      <c r="F13" s="44"/>
      <c r="G13" s="40" t="s">
        <v>50</v>
      </c>
      <c r="H13" s="43">
        <v>2</v>
      </c>
      <c r="I13" s="43">
        <v>2</v>
      </c>
      <c r="J13" s="43">
        <v>1</v>
      </c>
      <c r="K13" s="43">
        <v>1</v>
      </c>
      <c r="L13" s="43"/>
      <c r="M13" s="6"/>
      <c r="N13" s="6"/>
      <c r="O13" s="6"/>
      <c r="P13" s="6"/>
      <c r="Q13" s="6"/>
      <c r="R13" s="6"/>
      <c r="S13" s="6"/>
      <c r="T13" s="6">
        <v>2</v>
      </c>
      <c r="U13" s="6"/>
      <c r="V13" s="6">
        <v>1</v>
      </c>
      <c r="W13" s="2"/>
    </row>
    <row r="14" spans="1:23" ht="15.5">
      <c r="A14" s="15">
        <v>4</v>
      </c>
      <c r="B14" s="37">
        <v>171516100006</v>
      </c>
      <c r="C14" s="83">
        <v>23</v>
      </c>
      <c r="D14" s="38"/>
      <c r="E14" s="83">
        <v>65</v>
      </c>
      <c r="F14" s="44"/>
      <c r="G14" s="40" t="s">
        <v>51</v>
      </c>
      <c r="H14" s="43">
        <v>3</v>
      </c>
      <c r="I14" s="43">
        <v>3</v>
      </c>
      <c r="J14" s="43">
        <v>1</v>
      </c>
      <c r="K14" s="43">
        <v>1</v>
      </c>
      <c r="L14" s="43"/>
      <c r="M14" s="6"/>
      <c r="N14" s="6"/>
      <c r="O14" s="6"/>
      <c r="P14" s="6"/>
      <c r="Q14" s="6"/>
      <c r="R14" s="6"/>
      <c r="S14" s="6"/>
      <c r="T14" s="6">
        <v>1</v>
      </c>
      <c r="U14" s="6"/>
      <c r="V14" s="6">
        <v>1</v>
      </c>
      <c r="W14" s="2"/>
    </row>
    <row r="15" spans="1:23" ht="15.5">
      <c r="A15" s="15">
        <v>5</v>
      </c>
      <c r="B15" s="37">
        <v>171516100007</v>
      </c>
      <c r="C15" s="83">
        <v>23</v>
      </c>
      <c r="D15" s="38"/>
      <c r="E15" s="83">
        <v>66</v>
      </c>
      <c r="F15" s="44"/>
      <c r="G15" s="40" t="s">
        <v>52</v>
      </c>
      <c r="H15" s="43">
        <v>2</v>
      </c>
      <c r="I15" s="43">
        <v>2</v>
      </c>
      <c r="J15" s="43">
        <v>2</v>
      </c>
      <c r="K15" s="43">
        <v>1</v>
      </c>
      <c r="L15" s="43"/>
      <c r="M15" s="6"/>
      <c r="N15" s="6"/>
      <c r="O15" s="6"/>
      <c r="P15" s="6"/>
      <c r="Q15" s="6"/>
      <c r="R15" s="6"/>
      <c r="S15" s="6"/>
      <c r="T15" s="6">
        <v>2</v>
      </c>
      <c r="U15" s="6"/>
      <c r="V15" s="6">
        <v>2</v>
      </c>
      <c r="W15" s="2"/>
    </row>
    <row r="16" spans="1:23" ht="15.5">
      <c r="A16" s="15">
        <v>6</v>
      </c>
      <c r="B16" s="37">
        <v>171516100008</v>
      </c>
      <c r="C16" s="83">
        <v>23</v>
      </c>
      <c r="D16" s="38"/>
      <c r="E16" s="83">
        <v>65</v>
      </c>
      <c r="F16" s="44"/>
      <c r="G16" s="45" t="s">
        <v>53</v>
      </c>
      <c r="H16" s="79">
        <f>AVERAGE(H11:H15)</f>
        <v>2.4</v>
      </c>
      <c r="I16" s="79">
        <f t="shared" ref="I16:V16" si="0">AVERAGE(I11:I15)</f>
        <v>2</v>
      </c>
      <c r="J16" s="79">
        <f t="shared" si="0"/>
        <v>1.4</v>
      </c>
      <c r="K16" s="79">
        <f t="shared" si="0"/>
        <v>1.2</v>
      </c>
      <c r="L16" s="79"/>
      <c r="M16" s="79"/>
      <c r="N16" s="79"/>
      <c r="O16" s="79"/>
      <c r="P16" s="79"/>
      <c r="Q16" s="79"/>
      <c r="R16" s="79"/>
      <c r="S16" s="79"/>
      <c r="T16" s="79">
        <f t="shared" si="0"/>
        <v>1.6</v>
      </c>
      <c r="U16" s="79"/>
      <c r="V16" s="79">
        <f t="shared" si="0"/>
        <v>1.4</v>
      </c>
      <c r="W16" s="2"/>
    </row>
    <row r="17" spans="1:23" ht="15.5">
      <c r="A17" s="15">
        <v>7</v>
      </c>
      <c r="B17" s="37">
        <v>171516100009</v>
      </c>
      <c r="C17" s="83">
        <v>23</v>
      </c>
      <c r="D17" s="38"/>
      <c r="E17" s="83">
        <v>67</v>
      </c>
      <c r="F17" s="38"/>
      <c r="G17" s="47" t="s">
        <v>54</v>
      </c>
      <c r="H17" s="48">
        <f>(99.22*H16)/100</f>
        <v>2.3812799999999998</v>
      </c>
      <c r="I17" s="48">
        <f t="shared" ref="I17:V17" si="1">(99.22*I16)/100</f>
        <v>1.9843999999999999</v>
      </c>
      <c r="J17" s="48">
        <f t="shared" si="1"/>
        <v>1.3890799999999999</v>
      </c>
      <c r="K17" s="48">
        <f t="shared" si="1"/>
        <v>1.1906399999999999</v>
      </c>
      <c r="L17" s="48"/>
      <c r="M17" s="48"/>
      <c r="N17" s="48"/>
      <c r="O17" s="48"/>
      <c r="P17" s="48"/>
      <c r="Q17" s="48"/>
      <c r="R17" s="48"/>
      <c r="S17" s="48"/>
      <c r="T17" s="48">
        <f t="shared" si="1"/>
        <v>1.58752</v>
      </c>
      <c r="U17" s="48"/>
      <c r="V17" s="48">
        <f t="shared" si="1"/>
        <v>1.3890799999999999</v>
      </c>
      <c r="W17" s="2"/>
    </row>
    <row r="18" spans="1:23">
      <c r="A18" s="15">
        <v>8</v>
      </c>
      <c r="B18" s="37">
        <v>171516100010</v>
      </c>
      <c r="C18" s="83">
        <v>22</v>
      </c>
      <c r="D18" s="38"/>
      <c r="E18" s="83">
        <v>64</v>
      </c>
      <c r="F18" s="49"/>
      <c r="G18" s="15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>
      <c r="A19" s="15">
        <v>9</v>
      </c>
      <c r="B19" s="37">
        <v>171516100011</v>
      </c>
      <c r="C19" s="83">
        <v>22</v>
      </c>
      <c r="D19" s="38"/>
      <c r="E19" s="83">
        <v>58</v>
      </c>
      <c r="F19" s="49"/>
      <c r="G19" s="15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>
      <c r="A20" s="15">
        <v>10</v>
      </c>
      <c r="B20" s="37">
        <v>171516100012</v>
      </c>
      <c r="C20" s="83">
        <v>22</v>
      </c>
      <c r="D20" s="38"/>
      <c r="E20" s="83">
        <v>66</v>
      </c>
      <c r="F20" s="49"/>
      <c r="G20" s="15"/>
      <c r="H20" s="2"/>
      <c r="I20" s="2"/>
      <c r="J20" s="30"/>
      <c r="K20" s="3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>
      <c r="A21" s="15">
        <v>11</v>
      </c>
      <c r="B21" s="37">
        <v>171516100013</v>
      </c>
      <c r="C21" s="83">
        <v>23</v>
      </c>
      <c r="D21" s="38"/>
      <c r="E21" s="83">
        <v>61</v>
      </c>
      <c r="F21" s="49"/>
      <c r="G21" s="15"/>
      <c r="H21" s="51"/>
      <c r="I21" s="90"/>
      <c r="J21" s="90"/>
      <c r="K21" s="2"/>
      <c r="L21" s="2"/>
      <c r="M21" s="30"/>
      <c r="N21" s="30"/>
      <c r="O21" s="30"/>
      <c r="P21" s="30"/>
      <c r="Q21" s="30"/>
      <c r="R21" s="2"/>
      <c r="S21" s="2"/>
      <c r="T21" s="2"/>
      <c r="U21" s="2"/>
      <c r="V21" s="2"/>
      <c r="W21" s="2"/>
    </row>
    <row r="22" spans="1:23">
      <c r="A22" s="15">
        <v>12</v>
      </c>
      <c r="B22" s="37">
        <v>171516100014</v>
      </c>
      <c r="C22" s="83">
        <v>21</v>
      </c>
      <c r="D22" s="38"/>
      <c r="E22" s="83">
        <v>44</v>
      </c>
      <c r="F22" s="49"/>
      <c r="G22" s="15"/>
      <c r="H22" s="52"/>
      <c r="I22" s="53"/>
      <c r="J22" s="53"/>
      <c r="K22" s="2"/>
      <c r="L22" s="2"/>
      <c r="M22" s="30"/>
      <c r="N22" s="30"/>
      <c r="O22" s="30"/>
      <c r="P22" s="30"/>
      <c r="Q22" s="30"/>
      <c r="R22" s="2"/>
      <c r="S22" s="2"/>
      <c r="T22" s="2"/>
      <c r="U22" s="2"/>
      <c r="V22" s="2"/>
      <c r="W22" s="2"/>
    </row>
    <row r="23" spans="1:23">
      <c r="A23" s="15">
        <v>13</v>
      </c>
      <c r="B23" s="37">
        <v>171516100017</v>
      </c>
      <c r="C23" s="83">
        <v>22</v>
      </c>
      <c r="D23" s="38"/>
      <c r="E23" s="83">
        <v>64</v>
      </c>
      <c r="F23" s="49"/>
      <c r="G23" s="15"/>
      <c r="H23" s="15"/>
      <c r="I23" s="2"/>
      <c r="J23" s="2"/>
      <c r="K23" s="2"/>
      <c r="L23" s="2"/>
      <c r="M23" s="2"/>
      <c r="N23" s="30"/>
      <c r="O23" s="30"/>
      <c r="P23" s="30"/>
      <c r="Q23" s="30"/>
      <c r="R23" s="30"/>
      <c r="S23" s="2"/>
      <c r="T23" s="2"/>
      <c r="U23" s="2"/>
      <c r="V23" s="2"/>
      <c r="W23" s="2"/>
    </row>
    <row r="24" spans="1:23">
      <c r="A24" s="15">
        <v>14</v>
      </c>
      <c r="B24" s="37">
        <v>171516100019</v>
      </c>
      <c r="C24" s="83">
        <v>23</v>
      </c>
      <c r="D24" s="38"/>
      <c r="E24" s="83">
        <v>65</v>
      </c>
      <c r="F24" s="49"/>
      <c r="G24" s="15"/>
      <c r="H24" s="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2"/>
    </row>
    <row r="25" spans="1:23" ht="15.5">
      <c r="A25" s="15">
        <v>15</v>
      </c>
      <c r="B25" s="37">
        <v>171516100021</v>
      </c>
      <c r="C25" s="83">
        <v>23</v>
      </c>
      <c r="D25" s="54"/>
      <c r="E25" s="83">
        <v>65</v>
      </c>
      <c r="F25" s="55"/>
      <c r="G25" s="56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2"/>
    </row>
    <row r="26" spans="1:23" ht="15.5">
      <c r="A26" s="15">
        <v>16</v>
      </c>
      <c r="B26" s="37">
        <v>171516100022</v>
      </c>
      <c r="C26" s="83">
        <v>23</v>
      </c>
      <c r="D26" s="38"/>
      <c r="E26" s="83">
        <v>64</v>
      </c>
      <c r="F26" s="49"/>
      <c r="G26" s="56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2"/>
    </row>
    <row r="27" spans="1:23" ht="15.5">
      <c r="A27" s="15">
        <v>17</v>
      </c>
      <c r="B27" s="37">
        <v>171516100023</v>
      </c>
      <c r="C27" s="83">
        <v>23</v>
      </c>
      <c r="D27" s="38"/>
      <c r="E27" s="83">
        <v>66</v>
      </c>
      <c r="F27" s="49"/>
      <c r="G27" s="56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2"/>
    </row>
    <row r="28" spans="1:23" ht="15.5">
      <c r="A28" s="15">
        <v>18</v>
      </c>
      <c r="B28" s="37">
        <v>171516100024</v>
      </c>
      <c r="C28" s="83">
        <v>21</v>
      </c>
      <c r="D28" s="38"/>
      <c r="E28" s="83">
        <v>67</v>
      </c>
      <c r="F28" s="49"/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2"/>
    </row>
    <row r="29" spans="1:23" ht="15.5">
      <c r="A29" s="15">
        <v>19</v>
      </c>
      <c r="B29" s="37">
        <v>171516100026</v>
      </c>
      <c r="C29" s="83">
        <v>24</v>
      </c>
      <c r="D29" s="38"/>
      <c r="E29" s="83">
        <v>69</v>
      </c>
      <c r="F29" s="49"/>
      <c r="G29" s="56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2"/>
    </row>
    <row r="30" spans="1:23" ht="15.5">
      <c r="A30" s="15">
        <v>20</v>
      </c>
      <c r="B30" s="37">
        <v>171516100030</v>
      </c>
      <c r="C30" s="83">
        <v>24</v>
      </c>
      <c r="D30" s="38"/>
      <c r="E30" s="83">
        <v>71</v>
      </c>
      <c r="F30" s="49"/>
      <c r="G30" s="56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2"/>
    </row>
    <row r="31" spans="1:23" ht="15.5">
      <c r="A31" s="15">
        <v>21</v>
      </c>
      <c r="B31" s="37">
        <v>171516100031</v>
      </c>
      <c r="C31" s="83">
        <v>22</v>
      </c>
      <c r="D31" s="38"/>
      <c r="E31" s="83">
        <v>55</v>
      </c>
      <c r="F31" s="49"/>
      <c r="G31" s="56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2"/>
    </row>
    <row r="32" spans="1:23" ht="15.5">
      <c r="A32" s="15">
        <v>22</v>
      </c>
      <c r="B32" s="37">
        <v>171516100032</v>
      </c>
      <c r="C32" s="83">
        <v>23</v>
      </c>
      <c r="D32" s="38"/>
      <c r="E32" s="83">
        <v>66</v>
      </c>
      <c r="F32" s="49"/>
      <c r="G32" s="56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2"/>
    </row>
    <row r="33" spans="1:23" ht="15.5">
      <c r="A33" s="15">
        <v>23</v>
      </c>
      <c r="B33" s="37">
        <v>171516100033</v>
      </c>
      <c r="C33" s="83">
        <v>22</v>
      </c>
      <c r="D33" s="38"/>
      <c r="E33" s="83">
        <v>66</v>
      </c>
      <c r="F33" s="49"/>
      <c r="G33" s="5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2"/>
    </row>
    <row r="34" spans="1:23" ht="15.5">
      <c r="A34" s="15">
        <v>24</v>
      </c>
      <c r="B34" s="37">
        <v>171516100034</v>
      </c>
      <c r="C34" s="83">
        <v>24</v>
      </c>
      <c r="D34" s="38"/>
      <c r="E34" s="83">
        <v>68</v>
      </c>
      <c r="F34" s="49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>
      <c r="A35" s="15">
        <v>25</v>
      </c>
      <c r="B35" s="37">
        <v>171516100035</v>
      </c>
      <c r="C35" s="83">
        <v>24</v>
      </c>
      <c r="D35" s="38"/>
      <c r="E35" s="83">
        <v>63</v>
      </c>
      <c r="F35" s="49"/>
      <c r="G35" s="50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2"/>
    </row>
    <row r="36" spans="1:23">
      <c r="A36" s="15">
        <v>26</v>
      </c>
      <c r="B36" s="37">
        <v>171516100037</v>
      </c>
      <c r="C36" s="83">
        <v>22</v>
      </c>
      <c r="D36" s="38"/>
      <c r="E36" s="83">
        <v>64</v>
      </c>
      <c r="F36" s="49"/>
      <c r="G36" s="15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>
      <c r="A37" s="15">
        <v>27</v>
      </c>
      <c r="B37" s="37">
        <v>171516100038</v>
      </c>
      <c r="C37" s="83">
        <v>23</v>
      </c>
      <c r="D37" s="38"/>
      <c r="E37" s="83">
        <v>66</v>
      </c>
      <c r="F37" s="49"/>
      <c r="G37" s="15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5">
      <c r="A38" s="15">
        <v>28</v>
      </c>
      <c r="B38" s="37">
        <v>171516100039</v>
      </c>
      <c r="C38" s="83">
        <v>23</v>
      </c>
      <c r="D38" s="38"/>
      <c r="E38" s="83">
        <v>66</v>
      </c>
      <c r="F38" s="49"/>
      <c r="G38" s="5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2"/>
    </row>
    <row r="39" spans="1:23" ht="15.5">
      <c r="A39" s="15">
        <v>29</v>
      </c>
      <c r="B39" s="37">
        <v>171516100040</v>
      </c>
      <c r="C39" s="83">
        <v>24</v>
      </c>
      <c r="D39" s="38"/>
      <c r="E39" s="83">
        <v>59</v>
      </c>
      <c r="F39" s="49"/>
      <c r="G39" s="56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2"/>
    </row>
    <row r="40" spans="1:23" ht="15.5">
      <c r="A40" s="15">
        <v>30</v>
      </c>
      <c r="B40" s="37">
        <v>171516100041</v>
      </c>
      <c r="C40" s="83">
        <v>23</v>
      </c>
      <c r="D40" s="38"/>
      <c r="E40" s="83">
        <v>65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2"/>
    </row>
    <row r="41" spans="1:23" ht="15.5">
      <c r="A41" s="15">
        <v>31</v>
      </c>
      <c r="B41" s="37">
        <v>171516100042</v>
      </c>
      <c r="C41" s="83">
        <v>23</v>
      </c>
      <c r="D41" s="38"/>
      <c r="E41" s="83">
        <v>61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2"/>
    </row>
    <row r="42" spans="1:23" ht="15.5">
      <c r="A42" s="15">
        <v>32</v>
      </c>
      <c r="B42" s="37">
        <v>171516100043</v>
      </c>
      <c r="C42" s="83">
        <v>20</v>
      </c>
      <c r="D42" s="38"/>
      <c r="E42" s="83">
        <v>65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2"/>
    </row>
    <row r="43" spans="1:23" ht="15.5">
      <c r="A43" s="15">
        <v>33</v>
      </c>
      <c r="B43" s="37">
        <v>171516100044</v>
      </c>
      <c r="C43" s="83">
        <v>24</v>
      </c>
      <c r="D43" s="38"/>
      <c r="E43" s="83">
        <v>67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2"/>
    </row>
    <row r="44" spans="1:23" ht="15.5">
      <c r="A44" s="15">
        <v>34</v>
      </c>
      <c r="B44" s="37">
        <v>171516100045</v>
      </c>
      <c r="C44" s="83">
        <v>24</v>
      </c>
      <c r="D44" s="38"/>
      <c r="E44" s="83">
        <v>66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2"/>
    </row>
    <row r="45" spans="1:23" ht="15.5">
      <c r="A45" s="15">
        <v>35</v>
      </c>
      <c r="B45" s="37">
        <v>171516100048</v>
      </c>
      <c r="C45" s="83">
        <v>23</v>
      </c>
      <c r="D45" s="38"/>
      <c r="E45" s="83">
        <v>67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2"/>
    </row>
    <row r="46" spans="1:23" ht="15.5">
      <c r="A46" s="15">
        <v>36</v>
      </c>
      <c r="B46" s="37">
        <v>171516100049</v>
      </c>
      <c r="C46" s="83">
        <v>22</v>
      </c>
      <c r="D46" s="38"/>
      <c r="E46" s="83">
        <v>66</v>
      </c>
      <c r="F46" s="49"/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2"/>
    </row>
    <row r="47" spans="1:23" ht="15.5">
      <c r="A47" s="15">
        <v>37</v>
      </c>
      <c r="B47" s="37">
        <v>171516100050</v>
      </c>
      <c r="C47" s="83">
        <v>24</v>
      </c>
      <c r="D47" s="38"/>
      <c r="E47" s="83">
        <v>66</v>
      </c>
      <c r="F47" s="49"/>
      <c r="G47" s="5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2"/>
    </row>
    <row r="48" spans="1:23" ht="15.5">
      <c r="A48" s="15">
        <v>38</v>
      </c>
      <c r="B48" s="37">
        <v>171516100051</v>
      </c>
      <c r="C48" s="83">
        <v>22</v>
      </c>
      <c r="D48" s="38"/>
      <c r="E48" s="83">
        <v>65</v>
      </c>
      <c r="F48" s="49"/>
      <c r="G48" s="5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2"/>
    </row>
    <row r="49" spans="1:23">
      <c r="A49" s="15">
        <v>39</v>
      </c>
      <c r="B49" s="37">
        <v>171516100052</v>
      </c>
      <c r="C49" s="83">
        <v>22</v>
      </c>
      <c r="D49" s="38"/>
      <c r="E49" s="83">
        <v>60</v>
      </c>
      <c r="F49" s="49"/>
      <c r="G49" s="50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2"/>
    </row>
    <row r="50" spans="1:23">
      <c r="A50" s="15">
        <v>40</v>
      </c>
      <c r="B50" s="37">
        <v>171516100053</v>
      </c>
      <c r="C50" s="83">
        <v>24</v>
      </c>
      <c r="D50" s="38"/>
      <c r="E50" s="83">
        <v>65</v>
      </c>
      <c r="F50" s="49"/>
      <c r="G50" s="15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>
      <c r="A51" s="15">
        <v>41</v>
      </c>
      <c r="B51" s="37">
        <v>171516100054</v>
      </c>
      <c r="C51" s="83">
        <v>23</v>
      </c>
      <c r="D51" s="38"/>
      <c r="E51" s="83">
        <v>59</v>
      </c>
      <c r="F51" s="49"/>
      <c r="G51" s="15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5">
      <c r="A52" s="15">
        <v>42</v>
      </c>
      <c r="B52" s="37">
        <v>171516100055</v>
      </c>
      <c r="C52" s="83">
        <v>23</v>
      </c>
      <c r="D52" s="54"/>
      <c r="E52" s="83">
        <v>66</v>
      </c>
      <c r="F52" s="55"/>
      <c r="G52" s="5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2"/>
    </row>
    <row r="53" spans="1:23" ht="15.5">
      <c r="A53" s="15">
        <v>43</v>
      </c>
      <c r="B53" s="37">
        <v>171516100056</v>
      </c>
      <c r="C53" s="83">
        <v>22</v>
      </c>
      <c r="D53" s="54"/>
      <c r="E53" s="83">
        <v>66</v>
      </c>
      <c r="F53" s="55"/>
      <c r="G53" s="5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2"/>
    </row>
    <row r="54" spans="1:23" ht="15.5">
      <c r="A54" s="15">
        <v>44</v>
      </c>
      <c r="B54" s="37">
        <v>171516100057</v>
      </c>
      <c r="C54" s="83">
        <v>23</v>
      </c>
      <c r="D54" s="38"/>
      <c r="E54" s="83">
        <v>59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2"/>
    </row>
    <row r="55" spans="1:23" ht="15.5">
      <c r="A55" s="15">
        <v>45</v>
      </c>
      <c r="B55" s="37">
        <v>171516100058</v>
      </c>
      <c r="C55" s="83">
        <v>21</v>
      </c>
      <c r="D55" s="38"/>
      <c r="E55" s="83">
        <v>65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2"/>
    </row>
    <row r="56" spans="1:23" ht="15.5">
      <c r="A56" s="15">
        <v>46</v>
      </c>
      <c r="B56" s="37">
        <v>171516100059</v>
      </c>
      <c r="C56" s="83">
        <v>22</v>
      </c>
      <c r="D56" s="38"/>
      <c r="E56" s="83">
        <v>63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2"/>
    </row>
    <row r="57" spans="1:23" ht="15.5">
      <c r="A57" s="15">
        <v>47</v>
      </c>
      <c r="B57" s="37">
        <v>171516100060</v>
      </c>
      <c r="C57" s="83">
        <v>24</v>
      </c>
      <c r="D57" s="38"/>
      <c r="E57" s="83">
        <v>65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2"/>
    </row>
    <row r="58" spans="1:23" ht="15.5">
      <c r="A58" s="15">
        <v>48</v>
      </c>
      <c r="B58" s="37">
        <v>171516100061</v>
      </c>
      <c r="C58" s="83">
        <v>24</v>
      </c>
      <c r="D58" s="38"/>
      <c r="E58" s="83">
        <v>67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2"/>
    </row>
    <row r="59" spans="1:23" ht="15.5">
      <c r="A59" s="15">
        <v>49</v>
      </c>
      <c r="B59" s="37">
        <v>171516100064</v>
      </c>
      <c r="C59" s="83">
        <v>23</v>
      </c>
      <c r="D59" s="38"/>
      <c r="E59" s="83">
        <v>68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2"/>
    </row>
    <row r="60" spans="1:23" ht="15.5">
      <c r="A60" s="15">
        <v>50</v>
      </c>
      <c r="B60" s="37">
        <v>171516100066</v>
      </c>
      <c r="C60" s="83">
        <v>21</v>
      </c>
      <c r="D60" s="38"/>
      <c r="E60" s="83">
        <v>66</v>
      </c>
      <c r="F60" s="49"/>
      <c r="G60" s="5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2"/>
    </row>
    <row r="61" spans="1:23" ht="15.5">
      <c r="A61" s="15">
        <v>51</v>
      </c>
      <c r="B61" s="37">
        <v>171516100067</v>
      </c>
      <c r="C61" s="83">
        <v>24</v>
      </c>
      <c r="D61" s="38"/>
      <c r="E61" s="83">
        <v>69</v>
      </c>
      <c r="F61" s="49"/>
      <c r="G61" s="56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2"/>
    </row>
    <row r="62" spans="1:23" ht="15.5">
      <c r="A62" s="15">
        <v>52</v>
      </c>
      <c r="B62" s="37">
        <v>171516100068</v>
      </c>
      <c r="C62" s="83">
        <v>22</v>
      </c>
      <c r="D62" s="38"/>
      <c r="E62" s="83">
        <v>0</v>
      </c>
      <c r="F62" s="49"/>
      <c r="G62" s="5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2"/>
    </row>
    <row r="63" spans="1:23">
      <c r="A63" s="15">
        <v>53</v>
      </c>
      <c r="B63" s="37">
        <v>171516100069</v>
      </c>
      <c r="C63" s="83">
        <v>23</v>
      </c>
      <c r="D63" s="38"/>
      <c r="E63" s="83">
        <v>67</v>
      </c>
      <c r="F63" s="49"/>
      <c r="G63" s="15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>
      <c r="A64" s="15">
        <v>54</v>
      </c>
      <c r="B64" s="37">
        <v>171516100070</v>
      </c>
      <c r="C64" s="83">
        <v>23</v>
      </c>
      <c r="D64" s="38"/>
      <c r="E64" s="83">
        <v>66</v>
      </c>
      <c r="F64" s="49"/>
      <c r="G64" s="1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>
      <c r="A65" s="15">
        <v>55</v>
      </c>
      <c r="B65" s="37">
        <v>171516100071</v>
      </c>
      <c r="C65" s="83">
        <v>21</v>
      </c>
      <c r="D65" s="38"/>
      <c r="E65" s="83">
        <v>66</v>
      </c>
      <c r="F65" s="49"/>
      <c r="G65" s="1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>
      <c r="A66" s="15">
        <v>56</v>
      </c>
      <c r="B66" s="37">
        <v>171516100072</v>
      </c>
      <c r="C66" s="83">
        <v>24</v>
      </c>
      <c r="D66" s="38"/>
      <c r="E66" s="83">
        <v>50</v>
      </c>
      <c r="F66" s="49"/>
      <c r="G66" s="1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>
      <c r="A67" s="15">
        <v>57</v>
      </c>
      <c r="B67" s="37">
        <v>171516100073</v>
      </c>
      <c r="C67" s="83">
        <v>23</v>
      </c>
      <c r="D67" s="38"/>
      <c r="E67" s="83">
        <v>60</v>
      </c>
      <c r="F67" s="49"/>
      <c r="G67" s="1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>
      <c r="A68" s="15">
        <v>58</v>
      </c>
      <c r="B68" s="37">
        <v>171516100074</v>
      </c>
      <c r="C68" s="83">
        <v>24</v>
      </c>
      <c r="D68" s="38"/>
      <c r="E68" s="83">
        <v>68</v>
      </c>
      <c r="F68" s="49"/>
      <c r="G68" s="15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>
      <c r="A69" s="15">
        <v>59</v>
      </c>
      <c r="B69" s="37">
        <v>171516101075</v>
      </c>
      <c r="C69" s="83">
        <v>24</v>
      </c>
      <c r="D69" s="38"/>
      <c r="E69" s="83">
        <v>65</v>
      </c>
      <c r="F69" s="49"/>
      <c r="G69" s="15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>
      <c r="A70" s="15">
        <v>60</v>
      </c>
      <c r="B70" s="37">
        <v>171516101076</v>
      </c>
      <c r="C70" s="83">
        <v>17</v>
      </c>
      <c r="D70" s="38"/>
      <c r="E70" s="83">
        <v>66</v>
      </c>
      <c r="F70" s="49"/>
      <c r="G70" s="15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>
      <c r="A71" s="15">
        <v>61</v>
      </c>
      <c r="B71" s="37">
        <v>171516101077</v>
      </c>
      <c r="C71" s="83">
        <v>24</v>
      </c>
      <c r="E71" s="83">
        <v>66</v>
      </c>
    </row>
    <row r="72" spans="1:23">
      <c r="A72" s="15">
        <v>62</v>
      </c>
      <c r="B72" s="37">
        <v>171516101078</v>
      </c>
      <c r="C72" s="83">
        <v>22</v>
      </c>
      <c r="E72" s="83">
        <v>63</v>
      </c>
    </row>
    <row r="73" spans="1:23">
      <c r="A73" s="15">
        <v>63</v>
      </c>
      <c r="B73" s="37">
        <v>171516101079</v>
      </c>
      <c r="C73" s="83">
        <v>24</v>
      </c>
      <c r="E73" s="83">
        <v>57</v>
      </c>
    </row>
    <row r="74" spans="1:23">
      <c r="A74" s="15">
        <v>64</v>
      </c>
      <c r="B74" s="84">
        <v>171516101080</v>
      </c>
      <c r="C74" s="83">
        <v>24</v>
      </c>
      <c r="E74" s="83">
        <v>67</v>
      </c>
    </row>
    <row r="75" spans="1:23">
      <c r="A75" s="15"/>
      <c r="B75" s="70"/>
      <c r="C75" s="65"/>
      <c r="E75" s="65"/>
    </row>
    <row r="76" spans="1:23">
      <c r="A76" s="15"/>
      <c r="B76" s="70"/>
      <c r="C76" s="65"/>
      <c r="E76" s="65"/>
    </row>
  </sheetData>
  <mergeCells count="7">
    <mergeCell ref="O3:W7"/>
    <mergeCell ref="A4:E4"/>
    <mergeCell ref="I21:J21"/>
    <mergeCell ref="A1:E1"/>
    <mergeCell ref="G1:M1"/>
    <mergeCell ref="A2:E2"/>
    <mergeCell ref="A3:E3"/>
  </mergeCells>
  <conditionalFormatting sqref="C75:C76">
    <cfRule type="cellIs" dxfId="18" priority="4" operator="equal">
      <formula>0</formula>
    </cfRule>
  </conditionalFormatting>
  <conditionalFormatting sqref="C74">
    <cfRule type="cellIs" dxfId="17" priority="3" operator="equal">
      <formula>0</formula>
    </cfRule>
  </conditionalFormatting>
  <conditionalFormatting sqref="C11:C73">
    <cfRule type="cellIs" dxfId="16" priority="1" operator="equal">
      <formula>0</formula>
    </cfRule>
    <cfRule type="cellIs" dxfId="15" priority="2" operator="equal">
      <formula>"NA"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2"/>
  <sheetViews>
    <sheetView tabSelected="1" zoomScale="75" zoomScaleNormal="75" workbookViewId="0">
      <selection activeCell="H6" sqref="H6"/>
    </sheetView>
  </sheetViews>
  <sheetFormatPr defaultRowHeight="14.5"/>
  <cols>
    <col min="2" max="2" width="15.54296875" customWidth="1"/>
    <col min="3" max="3" width="10.54296875" customWidth="1"/>
    <col min="7" max="7" width="21.08984375" customWidth="1"/>
    <col min="8" max="8" width="17.81640625" customWidth="1"/>
  </cols>
  <sheetData>
    <row r="1" spans="1:23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89" t="s">
        <v>1</v>
      </c>
      <c r="B2" s="89"/>
      <c r="C2" s="89"/>
      <c r="D2" s="89"/>
      <c r="E2" s="89"/>
      <c r="F2" s="3"/>
      <c r="G2" s="4" t="s">
        <v>2</v>
      </c>
      <c r="H2" s="5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2.5">
      <c r="A3" s="89" t="s">
        <v>128</v>
      </c>
      <c r="B3" s="89"/>
      <c r="C3" s="89"/>
      <c r="D3" s="89"/>
      <c r="E3" s="89"/>
      <c r="F3" s="3"/>
      <c r="G3" s="4" t="s">
        <v>4</v>
      </c>
      <c r="H3" s="5"/>
      <c r="I3" s="7" t="s">
        <v>5</v>
      </c>
      <c r="J3" s="2"/>
      <c r="K3" s="8" t="s">
        <v>6</v>
      </c>
      <c r="L3" s="8" t="s">
        <v>7</v>
      </c>
      <c r="M3" s="2"/>
      <c r="N3" s="8" t="s">
        <v>8</v>
      </c>
      <c r="O3" s="88" t="s">
        <v>9</v>
      </c>
      <c r="P3" s="88"/>
      <c r="Q3" s="88"/>
      <c r="R3" s="88"/>
      <c r="S3" s="88"/>
      <c r="T3" s="88"/>
      <c r="U3" s="88"/>
      <c r="V3" s="88"/>
      <c r="W3" s="88"/>
    </row>
    <row r="4" spans="1:23" ht="21">
      <c r="A4" s="89" t="s">
        <v>129</v>
      </c>
      <c r="B4" s="89"/>
      <c r="C4" s="89"/>
      <c r="D4" s="89"/>
      <c r="E4" s="89"/>
      <c r="F4" s="3"/>
      <c r="G4" s="4" t="s">
        <v>11</v>
      </c>
      <c r="H4" s="5"/>
      <c r="I4" s="6"/>
      <c r="J4" s="2"/>
      <c r="K4" s="9" t="s">
        <v>12</v>
      </c>
      <c r="L4" s="9">
        <v>3</v>
      </c>
      <c r="M4" s="2"/>
      <c r="N4" s="10">
        <v>3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21">
      <c r="A5" s="11" t="s">
        <v>13</v>
      </c>
      <c r="B5" s="11"/>
      <c r="C5" s="11"/>
      <c r="D5" s="11"/>
      <c r="E5" s="11"/>
      <c r="F5" s="3"/>
      <c r="G5" s="4" t="s">
        <v>14</v>
      </c>
      <c r="H5" s="41">
        <f>(39/60)*100</f>
        <v>65</v>
      </c>
      <c r="I5" s="6"/>
      <c r="J5" s="2"/>
      <c r="K5" s="13" t="s">
        <v>15</v>
      </c>
      <c r="L5" s="13">
        <v>2</v>
      </c>
      <c r="M5" s="2"/>
      <c r="N5" s="14">
        <v>2</v>
      </c>
      <c r="O5" s="88"/>
      <c r="P5" s="88"/>
      <c r="Q5" s="88"/>
      <c r="R5" s="88"/>
      <c r="S5" s="88"/>
      <c r="T5" s="88"/>
      <c r="U5" s="88"/>
      <c r="V5" s="88"/>
      <c r="W5" s="88"/>
    </row>
    <row r="6" spans="1:23" ht="21">
      <c r="A6" s="15"/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42">
        <f>(28/60)*100</f>
        <v>46.666666666666664</v>
      </c>
      <c r="I6" s="6"/>
      <c r="J6" s="2"/>
      <c r="K6" s="19" t="s">
        <v>20</v>
      </c>
      <c r="L6" s="19">
        <v>1</v>
      </c>
      <c r="M6" s="2"/>
      <c r="N6" s="20">
        <v>1</v>
      </c>
      <c r="O6" s="88"/>
      <c r="P6" s="88"/>
      <c r="Q6" s="88"/>
      <c r="R6" s="88"/>
      <c r="S6" s="88"/>
      <c r="T6" s="88"/>
      <c r="U6" s="88"/>
      <c r="V6" s="88"/>
      <c r="W6" s="88"/>
    </row>
    <row r="7" spans="1:23" ht="58">
      <c r="A7" s="15"/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55.833333333333329</v>
      </c>
      <c r="I7" s="26">
        <v>0.6</v>
      </c>
      <c r="J7" s="2"/>
      <c r="K7" s="27" t="s">
        <v>24</v>
      </c>
      <c r="L7" s="27">
        <v>0</v>
      </c>
      <c r="M7" s="2"/>
      <c r="N7" s="28"/>
      <c r="O7" s="88"/>
      <c r="P7" s="88"/>
      <c r="Q7" s="88"/>
      <c r="R7" s="88"/>
      <c r="S7" s="88"/>
      <c r="T7" s="88"/>
      <c r="U7" s="88"/>
      <c r="V7" s="88"/>
      <c r="W7" s="88"/>
    </row>
    <row r="8" spans="1:23">
      <c r="A8" s="15"/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>
      <c r="A9" s="15"/>
      <c r="B9" s="21" t="s">
        <v>30</v>
      </c>
      <c r="C9" s="23" t="s">
        <v>31</v>
      </c>
      <c r="D9" s="23"/>
      <c r="E9" s="23" t="s">
        <v>31</v>
      </c>
      <c r="F9" s="29"/>
      <c r="G9" s="15"/>
      <c r="H9" s="30"/>
      <c r="I9" s="3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5">
      <c r="A10" s="15"/>
      <c r="B10" s="21" t="s">
        <v>32</v>
      </c>
      <c r="C10" s="23">
        <v>50</v>
      </c>
      <c r="D10" s="31">
        <f>(0.5*50)</f>
        <v>25</v>
      </c>
      <c r="E10" s="32">
        <v>50</v>
      </c>
      <c r="F10" s="33">
        <f>0.5*50</f>
        <v>25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  <c r="U10" s="36" t="s">
        <v>46</v>
      </c>
      <c r="V10" s="36" t="s">
        <v>47</v>
      </c>
      <c r="W10" s="2"/>
    </row>
    <row r="11" spans="1:23" ht="15.5">
      <c r="A11" s="15">
        <v>1</v>
      </c>
      <c r="B11" s="37">
        <v>171516100002</v>
      </c>
      <c r="C11" s="38" t="str">
        <f>[2]Sheet1!N706</f>
        <v>46</v>
      </c>
      <c r="D11" s="38">
        <f>COUNTIF(C11:C70,"&gt;="&amp;D10)</f>
        <v>39</v>
      </c>
      <c r="E11" s="38" t="s">
        <v>130</v>
      </c>
      <c r="F11" s="39">
        <f>COUNTIF(E11:E70,"&gt;="&amp;F10)</f>
        <v>39</v>
      </c>
      <c r="G11" s="40" t="s">
        <v>48</v>
      </c>
      <c r="H11" s="4">
        <v>2</v>
      </c>
      <c r="I11" s="4">
        <v>2</v>
      </c>
      <c r="J11" s="6"/>
      <c r="K11" s="6"/>
      <c r="L11" s="6"/>
      <c r="M11" s="6"/>
      <c r="N11" s="4">
        <v>2</v>
      </c>
      <c r="O11" s="6"/>
      <c r="P11" s="6"/>
      <c r="Q11" s="6"/>
      <c r="R11" s="4">
        <v>2</v>
      </c>
      <c r="S11" s="6"/>
      <c r="T11" s="4">
        <v>2</v>
      </c>
      <c r="U11" s="4"/>
      <c r="V11" s="4">
        <v>2</v>
      </c>
      <c r="W11" s="2"/>
    </row>
    <row r="12" spans="1:23" ht="15.5">
      <c r="A12" s="15">
        <v>2</v>
      </c>
      <c r="B12" s="37">
        <v>171516100010</v>
      </c>
      <c r="C12" s="38" t="str">
        <f>[2]Sheet1!N707</f>
        <v>41</v>
      </c>
      <c r="D12" s="41">
        <f>(39/60)*100</f>
        <v>65</v>
      </c>
      <c r="E12" s="38" t="s">
        <v>131</v>
      </c>
      <c r="F12" s="42">
        <f>(39/60)*100</f>
        <v>65</v>
      </c>
      <c r="G12" s="40" t="s">
        <v>49</v>
      </c>
      <c r="H12" s="43">
        <v>3</v>
      </c>
      <c r="I12" s="43">
        <v>2</v>
      </c>
      <c r="J12" s="6"/>
      <c r="K12" s="6"/>
      <c r="L12" s="6"/>
      <c r="M12" s="6"/>
      <c r="N12" s="43">
        <v>1</v>
      </c>
      <c r="O12" s="6"/>
      <c r="P12" s="6"/>
      <c r="Q12" s="6"/>
      <c r="R12" s="43">
        <v>1</v>
      </c>
      <c r="S12" s="6"/>
      <c r="T12" s="43">
        <v>1</v>
      </c>
      <c r="U12" s="43"/>
      <c r="V12" s="43">
        <v>1</v>
      </c>
      <c r="W12" s="2"/>
    </row>
    <row r="13" spans="1:23" ht="15.5">
      <c r="A13" s="15">
        <v>3</v>
      </c>
      <c r="B13" s="37">
        <v>171516100019</v>
      </c>
      <c r="C13" s="38" t="str">
        <f>[2]Sheet1!N708</f>
        <v>41</v>
      </c>
      <c r="D13" s="38"/>
      <c r="E13" s="38" t="s">
        <v>131</v>
      </c>
      <c r="F13" s="44"/>
      <c r="G13" s="40" t="s">
        <v>50</v>
      </c>
      <c r="H13" s="43">
        <v>1</v>
      </c>
      <c r="I13" s="43">
        <v>1</v>
      </c>
      <c r="J13" s="6"/>
      <c r="K13" s="6"/>
      <c r="L13" s="6"/>
      <c r="M13" s="6"/>
      <c r="N13" s="43">
        <v>1</v>
      </c>
      <c r="O13" s="6"/>
      <c r="P13" s="6"/>
      <c r="Q13" s="6"/>
      <c r="R13" s="43">
        <v>1</v>
      </c>
      <c r="S13" s="6"/>
      <c r="T13" s="43">
        <v>1</v>
      </c>
      <c r="U13" s="43"/>
      <c r="V13" s="43">
        <v>1</v>
      </c>
      <c r="W13" s="2"/>
    </row>
    <row r="14" spans="1:23" ht="15.5">
      <c r="A14" s="15">
        <v>4</v>
      </c>
      <c r="B14" s="37">
        <v>171516100021</v>
      </c>
      <c r="C14" s="38" t="str">
        <f>[2]Sheet1!N709</f>
        <v>46</v>
      </c>
      <c r="D14" s="38"/>
      <c r="E14" s="38" t="s">
        <v>130</v>
      </c>
      <c r="F14" s="44"/>
      <c r="G14" s="40" t="s">
        <v>51</v>
      </c>
      <c r="H14" s="43">
        <v>3</v>
      </c>
      <c r="I14" s="43">
        <v>2</v>
      </c>
      <c r="J14" s="6"/>
      <c r="K14" s="6"/>
      <c r="L14" s="6"/>
      <c r="M14" s="6"/>
      <c r="N14" s="43">
        <v>2</v>
      </c>
      <c r="O14" s="6"/>
      <c r="P14" s="6"/>
      <c r="Q14" s="6"/>
      <c r="R14" s="43">
        <v>2</v>
      </c>
      <c r="S14" s="6"/>
      <c r="T14" s="43">
        <v>2</v>
      </c>
      <c r="U14" s="43"/>
      <c r="V14" s="43">
        <v>2</v>
      </c>
      <c r="W14" s="2"/>
    </row>
    <row r="15" spans="1:23" ht="15.5">
      <c r="A15" s="15">
        <v>5</v>
      </c>
      <c r="B15" s="37">
        <v>171516100035</v>
      </c>
      <c r="C15" s="38" t="str">
        <f>[2]Sheet1!N710</f>
        <v>41</v>
      </c>
      <c r="D15" s="38"/>
      <c r="E15" s="38" t="s">
        <v>131</v>
      </c>
      <c r="F15" s="44"/>
      <c r="G15" s="40" t="s">
        <v>52</v>
      </c>
      <c r="H15" s="43">
        <v>2</v>
      </c>
      <c r="I15" s="43">
        <v>2</v>
      </c>
      <c r="J15" s="6"/>
      <c r="K15" s="6"/>
      <c r="L15" s="6"/>
      <c r="M15" s="6"/>
      <c r="N15" s="43">
        <v>2</v>
      </c>
      <c r="O15" s="6"/>
      <c r="P15" s="6"/>
      <c r="Q15" s="6"/>
      <c r="R15" s="43">
        <v>1</v>
      </c>
      <c r="S15" s="6"/>
      <c r="T15" s="43">
        <v>2</v>
      </c>
      <c r="U15" s="43"/>
      <c r="V15" s="43">
        <v>2</v>
      </c>
      <c r="W15" s="2"/>
    </row>
    <row r="16" spans="1:23" ht="15.5">
      <c r="A16" s="15">
        <v>6</v>
      </c>
      <c r="B16" s="37">
        <v>171516100039</v>
      </c>
      <c r="C16" s="38" t="str">
        <f>[2]Sheet1!N711</f>
        <v>42</v>
      </c>
      <c r="D16" s="38"/>
      <c r="E16" s="38" t="s">
        <v>132</v>
      </c>
      <c r="F16" s="44"/>
      <c r="G16" s="45" t="s">
        <v>53</v>
      </c>
      <c r="H16" s="46">
        <f>AVERAGE(H11:H15)</f>
        <v>2.2000000000000002</v>
      </c>
      <c r="I16" s="46">
        <f t="shared" ref="I16:V16" si="0">AVERAGE(I11:I15)</f>
        <v>1.8</v>
      </c>
      <c r="J16" s="46"/>
      <c r="K16" s="46"/>
      <c r="L16" s="46"/>
      <c r="M16" s="46"/>
      <c r="N16" s="46">
        <f t="shared" si="0"/>
        <v>1.6</v>
      </c>
      <c r="O16" s="46"/>
      <c r="P16" s="46"/>
      <c r="Q16" s="46"/>
      <c r="R16" s="46">
        <f t="shared" si="0"/>
        <v>1.4</v>
      </c>
      <c r="S16" s="46"/>
      <c r="T16" s="46">
        <f t="shared" si="0"/>
        <v>1.6</v>
      </c>
      <c r="U16" s="46"/>
      <c r="V16" s="46">
        <f t="shared" si="0"/>
        <v>1.6</v>
      </c>
      <c r="W16" s="2"/>
    </row>
    <row r="17" spans="1:23" ht="15.5">
      <c r="A17" s="15">
        <v>7</v>
      </c>
      <c r="B17" s="37">
        <v>171516100052</v>
      </c>
      <c r="C17" s="38" t="str">
        <f>[2]Sheet1!N712</f>
        <v>41</v>
      </c>
      <c r="D17" s="38"/>
      <c r="E17" s="38" t="s">
        <v>131</v>
      </c>
      <c r="F17" s="38"/>
      <c r="G17" s="47" t="s">
        <v>54</v>
      </c>
      <c r="H17" s="48">
        <f>($H$7*H16)/100</f>
        <v>1.2283333333333333</v>
      </c>
      <c r="I17" s="48">
        <f t="shared" ref="I17:V17" si="1">($H$7*I16)/100</f>
        <v>1.0049999999999999</v>
      </c>
      <c r="J17" s="48"/>
      <c r="K17" s="48"/>
      <c r="L17" s="48"/>
      <c r="M17" s="48"/>
      <c r="N17" s="48">
        <f t="shared" si="1"/>
        <v>0.89333333333333331</v>
      </c>
      <c r="O17" s="48"/>
      <c r="P17" s="48"/>
      <c r="Q17" s="48"/>
      <c r="R17" s="48">
        <f t="shared" si="1"/>
        <v>0.78166666666666662</v>
      </c>
      <c r="S17" s="48"/>
      <c r="T17" s="48">
        <f t="shared" si="1"/>
        <v>0.89333333333333331</v>
      </c>
      <c r="U17" s="48"/>
      <c r="V17" s="48">
        <f t="shared" si="1"/>
        <v>0.89333333333333331</v>
      </c>
      <c r="W17" s="2"/>
    </row>
    <row r="18" spans="1:23">
      <c r="A18" s="15">
        <v>8</v>
      </c>
      <c r="B18" s="37">
        <v>171516100056</v>
      </c>
      <c r="C18" s="38" t="str">
        <f>[2]Sheet1!N713</f>
        <v>42</v>
      </c>
      <c r="D18" s="38"/>
      <c r="E18" s="38" t="s">
        <v>132</v>
      </c>
      <c r="F18" s="49"/>
      <c r="G18" s="15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>
      <c r="A19" s="15">
        <v>9</v>
      </c>
      <c r="B19" s="37">
        <v>171516100062</v>
      </c>
      <c r="C19" s="38" t="str">
        <f>[2]Sheet1!N714</f>
        <v>41</v>
      </c>
      <c r="D19" s="38"/>
      <c r="E19" s="38" t="s">
        <v>131</v>
      </c>
      <c r="F19" s="49"/>
      <c r="G19" s="95"/>
      <c r="H19" s="96"/>
      <c r="I19" s="96"/>
      <c r="J19" s="96"/>
      <c r="K19" s="96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>
      <c r="A20" s="15">
        <v>10</v>
      </c>
      <c r="B20" s="37">
        <v>171516100064</v>
      </c>
      <c r="C20" s="38" t="str">
        <f>[2]Sheet1!N715</f>
        <v>41</v>
      </c>
      <c r="D20" s="38"/>
      <c r="E20" s="38" t="s">
        <v>131</v>
      </c>
      <c r="F20" s="49"/>
      <c r="G20" s="95"/>
      <c r="H20" s="96"/>
      <c r="I20" s="96"/>
      <c r="J20" s="97"/>
      <c r="K20" s="97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>
      <c r="A21" s="15">
        <v>11</v>
      </c>
      <c r="B21" s="37">
        <v>171516100002</v>
      </c>
      <c r="C21" s="102">
        <f>[2]Sheet1!N881</f>
        <v>19</v>
      </c>
      <c r="D21" s="38"/>
      <c r="E21" s="102">
        <v>19</v>
      </c>
      <c r="F21" s="49"/>
      <c r="G21" s="95"/>
      <c r="H21" s="98"/>
      <c r="I21" s="99"/>
      <c r="J21" s="99"/>
      <c r="K21" s="96"/>
      <c r="L21" s="2"/>
      <c r="M21" s="30"/>
      <c r="N21" s="30"/>
      <c r="O21" s="30"/>
      <c r="P21" s="30"/>
      <c r="Q21" s="30"/>
      <c r="R21" s="2"/>
      <c r="S21" s="2"/>
      <c r="T21" s="2"/>
      <c r="U21" s="2"/>
      <c r="V21" s="2"/>
      <c r="W21" s="2"/>
    </row>
    <row r="22" spans="1:23">
      <c r="A22" s="15">
        <v>12</v>
      </c>
      <c r="B22" s="37">
        <v>171516100005</v>
      </c>
      <c r="C22" s="38">
        <f>[2]Sheet1!N882</f>
        <v>26</v>
      </c>
      <c r="D22" s="38"/>
      <c r="E22" s="38">
        <v>26</v>
      </c>
      <c r="F22" s="49"/>
      <c r="G22" s="95"/>
      <c r="H22" s="100"/>
      <c r="I22" s="101"/>
      <c r="J22" s="101"/>
      <c r="K22" s="96"/>
      <c r="L22" s="2"/>
      <c r="M22" s="30"/>
      <c r="N22" s="30"/>
      <c r="O22" s="30"/>
      <c r="P22" s="30"/>
      <c r="Q22" s="30"/>
      <c r="R22" s="2"/>
      <c r="S22" s="2"/>
      <c r="T22" s="2"/>
      <c r="U22" s="2"/>
      <c r="V22" s="2"/>
      <c r="W22" s="2"/>
    </row>
    <row r="23" spans="1:23">
      <c r="A23" s="15">
        <v>13</v>
      </c>
      <c r="B23" s="37">
        <v>171516100007</v>
      </c>
      <c r="C23" s="38">
        <f>[2]Sheet1!N883</f>
        <v>34</v>
      </c>
      <c r="D23" s="38"/>
      <c r="E23" s="38">
        <v>34</v>
      </c>
      <c r="F23" s="49"/>
      <c r="G23" s="95"/>
      <c r="H23" s="95"/>
      <c r="I23" s="96"/>
      <c r="J23" s="96"/>
      <c r="K23" s="96"/>
      <c r="L23" s="2"/>
      <c r="M23" s="2"/>
      <c r="N23" s="30"/>
      <c r="O23" s="30"/>
      <c r="P23" s="30"/>
      <c r="Q23" s="30"/>
      <c r="R23" s="30"/>
      <c r="S23" s="2"/>
      <c r="T23" s="2"/>
      <c r="U23" s="2"/>
      <c r="V23" s="2"/>
      <c r="W23" s="2"/>
    </row>
    <row r="24" spans="1:23">
      <c r="A24" s="15">
        <v>14</v>
      </c>
      <c r="B24" s="37">
        <v>171516100009</v>
      </c>
      <c r="C24" s="38">
        <f>[2]Sheet1!N884</f>
        <v>26</v>
      </c>
      <c r="D24" s="38"/>
      <c r="E24" s="38">
        <v>26</v>
      </c>
      <c r="F24" s="49"/>
      <c r="G24" s="95"/>
      <c r="H24" s="96"/>
      <c r="I24" s="100"/>
      <c r="J24" s="100"/>
      <c r="K24" s="100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2"/>
    </row>
    <row r="25" spans="1:23" ht="15.5">
      <c r="A25" s="15">
        <v>15</v>
      </c>
      <c r="B25" s="37">
        <v>171516100010</v>
      </c>
      <c r="C25" s="103">
        <f>[2]Sheet1!N885</f>
        <v>19</v>
      </c>
      <c r="D25" s="54"/>
      <c r="E25" s="103">
        <v>19</v>
      </c>
      <c r="F25" s="55"/>
      <c r="G25" s="56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2"/>
    </row>
    <row r="26" spans="1:23" ht="15.5">
      <c r="A26" s="15">
        <v>16</v>
      </c>
      <c r="B26" s="37">
        <v>171516100011</v>
      </c>
      <c r="C26" s="38">
        <f>[2]Sheet1!N886</f>
        <v>29</v>
      </c>
      <c r="D26" s="38"/>
      <c r="E26" s="38">
        <v>29</v>
      </c>
      <c r="F26" s="49"/>
      <c r="G26" s="56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2"/>
    </row>
    <row r="27" spans="1:23" ht="15.5">
      <c r="A27" s="15">
        <v>17</v>
      </c>
      <c r="B27" s="37">
        <v>171516100012</v>
      </c>
      <c r="C27" s="38">
        <f>[2]Sheet1!N887</f>
        <v>25</v>
      </c>
      <c r="D27" s="38"/>
      <c r="E27" s="38">
        <v>25</v>
      </c>
      <c r="F27" s="49"/>
      <c r="G27" s="56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2"/>
    </row>
    <row r="28" spans="1:23" ht="15.5">
      <c r="A28" s="15">
        <v>18</v>
      </c>
      <c r="B28" s="37">
        <v>171516100013</v>
      </c>
      <c r="C28" s="38">
        <f>[2]Sheet1!N888</f>
        <v>26</v>
      </c>
      <c r="D28" s="38"/>
      <c r="E28" s="38">
        <v>26</v>
      </c>
      <c r="F28" s="49"/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2"/>
    </row>
    <row r="29" spans="1:23" ht="15.5">
      <c r="A29" s="15">
        <v>19</v>
      </c>
      <c r="B29" s="37">
        <v>171516100014</v>
      </c>
      <c r="C29" s="38">
        <f>[2]Sheet1!N889</f>
        <v>25</v>
      </c>
      <c r="D29" s="38"/>
      <c r="E29" s="38">
        <v>25</v>
      </c>
      <c r="F29" s="49"/>
      <c r="G29" s="56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2"/>
    </row>
    <row r="30" spans="1:23" ht="15.5">
      <c r="A30" s="15">
        <v>20</v>
      </c>
      <c r="B30" s="37">
        <v>171516100018</v>
      </c>
      <c r="C30" s="103">
        <f>[2]Sheet1!N890</f>
        <v>8</v>
      </c>
      <c r="D30" s="38"/>
      <c r="E30" s="103">
        <v>8</v>
      </c>
      <c r="F30" s="49"/>
      <c r="G30" s="56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2"/>
    </row>
    <row r="31" spans="1:23" ht="15.5">
      <c r="A31" s="15">
        <v>21</v>
      </c>
      <c r="B31" s="37">
        <v>171516100019</v>
      </c>
      <c r="C31" s="38">
        <f>[2]Sheet1!N891</f>
        <v>24</v>
      </c>
      <c r="D31" s="38"/>
      <c r="E31" s="38">
        <v>24</v>
      </c>
      <c r="F31" s="49"/>
      <c r="G31" s="56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2"/>
    </row>
    <row r="32" spans="1:23" ht="15.5">
      <c r="A32" s="15">
        <v>22</v>
      </c>
      <c r="B32" s="37">
        <v>171516100021</v>
      </c>
      <c r="C32" s="103">
        <f>[2]Sheet1!N892</f>
        <v>23</v>
      </c>
      <c r="D32" s="38"/>
      <c r="E32" s="103">
        <v>23</v>
      </c>
      <c r="F32" s="49"/>
      <c r="G32" s="56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2"/>
    </row>
    <row r="33" spans="1:23" ht="15.5">
      <c r="A33" s="15">
        <v>23</v>
      </c>
      <c r="B33" s="37">
        <v>171516100022</v>
      </c>
      <c r="C33" s="38">
        <f>[2]Sheet1!N893</f>
        <v>37</v>
      </c>
      <c r="D33" s="38"/>
      <c r="E33" s="38">
        <v>37</v>
      </c>
      <c r="F33" s="49"/>
      <c r="G33" s="5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2"/>
    </row>
    <row r="34" spans="1:23" ht="15.5">
      <c r="A34" s="15">
        <v>24</v>
      </c>
      <c r="B34" s="37">
        <v>171516100024</v>
      </c>
      <c r="C34" s="38">
        <f>[2]Sheet1!N894</f>
        <v>26</v>
      </c>
      <c r="D34" s="38"/>
      <c r="E34" s="38">
        <v>26</v>
      </c>
      <c r="F34" s="49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>
      <c r="A35" s="15">
        <v>25</v>
      </c>
      <c r="B35" s="37">
        <v>171516100026</v>
      </c>
      <c r="C35" s="38">
        <f>[2]Sheet1!N895</f>
        <v>34</v>
      </c>
      <c r="D35" s="38"/>
      <c r="E35" s="38">
        <v>34</v>
      </c>
      <c r="F35" s="49"/>
      <c r="G35" s="50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2"/>
    </row>
    <row r="36" spans="1:23">
      <c r="A36" s="15">
        <v>26</v>
      </c>
      <c r="B36" s="37">
        <v>171516100030</v>
      </c>
      <c r="C36" s="38">
        <f>[2]Sheet1!N896</f>
        <v>30</v>
      </c>
      <c r="D36" s="38"/>
      <c r="E36" s="38">
        <v>30</v>
      </c>
      <c r="F36" s="49"/>
      <c r="G36" s="15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>
      <c r="A37" s="15">
        <v>27</v>
      </c>
      <c r="B37" s="37">
        <v>171516100032</v>
      </c>
      <c r="C37" s="38">
        <f>[2]Sheet1!N897</f>
        <v>26</v>
      </c>
      <c r="D37" s="38"/>
      <c r="E37" s="38">
        <v>26</v>
      </c>
      <c r="F37" s="49"/>
      <c r="G37" s="15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5">
      <c r="A38" s="15">
        <v>28</v>
      </c>
      <c r="B38" s="37">
        <v>171516100035</v>
      </c>
      <c r="C38" s="38">
        <f>[2]Sheet1!N898</f>
        <v>23</v>
      </c>
      <c r="D38" s="38"/>
      <c r="E38" s="38">
        <v>23</v>
      </c>
      <c r="F38" s="49"/>
      <c r="G38" s="5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2"/>
    </row>
    <row r="39" spans="1:23" ht="15.5">
      <c r="A39" s="15">
        <v>29</v>
      </c>
      <c r="B39" s="37">
        <v>171516100037</v>
      </c>
      <c r="C39" s="38">
        <f>[2]Sheet1!N899</f>
        <v>25</v>
      </c>
      <c r="D39" s="38"/>
      <c r="E39" s="38">
        <v>25</v>
      </c>
      <c r="F39" s="49"/>
      <c r="G39" s="56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2"/>
    </row>
    <row r="40" spans="1:23" ht="15.5">
      <c r="A40" s="15">
        <v>30</v>
      </c>
      <c r="B40" s="37">
        <v>171516100038</v>
      </c>
      <c r="C40" s="38">
        <f>[2]Sheet1!N900</f>
        <v>30</v>
      </c>
      <c r="D40" s="38"/>
      <c r="E40" s="38">
        <v>30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2"/>
    </row>
    <row r="41" spans="1:23" ht="15.5">
      <c r="A41" s="15">
        <v>31</v>
      </c>
      <c r="B41" s="37">
        <v>171516100039</v>
      </c>
      <c r="C41" s="38">
        <f>[2]Sheet1!N901</f>
        <v>24</v>
      </c>
      <c r="D41" s="38"/>
      <c r="E41" s="38">
        <v>24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2"/>
    </row>
    <row r="42" spans="1:23" ht="15.5">
      <c r="A42" s="15">
        <v>32</v>
      </c>
      <c r="B42" s="37">
        <v>171516100040</v>
      </c>
      <c r="C42" s="38">
        <f>[2]Sheet1!N902</f>
        <v>29</v>
      </c>
      <c r="D42" s="38"/>
      <c r="E42" s="38">
        <v>29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2"/>
    </row>
    <row r="43" spans="1:23" ht="15.5">
      <c r="A43" s="15">
        <v>33</v>
      </c>
      <c r="B43" s="37">
        <v>171516100041</v>
      </c>
      <c r="C43" s="38">
        <f>[2]Sheet1!N903</f>
        <v>29</v>
      </c>
      <c r="D43" s="38"/>
      <c r="E43" s="38">
        <v>29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2"/>
    </row>
    <row r="44" spans="1:23" ht="15.5">
      <c r="A44" s="15">
        <v>34</v>
      </c>
      <c r="B44" s="37">
        <v>171516100042</v>
      </c>
      <c r="C44" s="38">
        <f>[2]Sheet1!N904</f>
        <v>27</v>
      </c>
      <c r="D44" s="38"/>
      <c r="E44" s="38">
        <v>27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2"/>
    </row>
    <row r="45" spans="1:23" ht="15.5">
      <c r="A45" s="15">
        <v>35</v>
      </c>
      <c r="B45" s="37">
        <v>171516100043</v>
      </c>
      <c r="C45" s="38">
        <f>[2]Sheet1!N905</f>
        <v>33</v>
      </c>
      <c r="D45" s="38"/>
      <c r="E45" s="38">
        <v>33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2"/>
    </row>
    <row r="46" spans="1:23" ht="15.5">
      <c r="A46" s="15">
        <v>36</v>
      </c>
      <c r="B46" s="37">
        <v>171516100045</v>
      </c>
      <c r="C46" s="38">
        <f>[2]Sheet1!N906</f>
        <v>32</v>
      </c>
      <c r="D46" s="38"/>
      <c r="E46" s="38">
        <v>32</v>
      </c>
      <c r="F46" s="49"/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2"/>
    </row>
    <row r="47" spans="1:23" ht="15.5">
      <c r="A47" s="15">
        <v>37</v>
      </c>
      <c r="B47" s="37">
        <v>171516100048</v>
      </c>
      <c r="C47" s="38">
        <f>[2]Sheet1!N907</f>
        <v>37</v>
      </c>
      <c r="D47" s="38"/>
      <c r="E47" s="38">
        <v>37</v>
      </c>
      <c r="F47" s="49"/>
      <c r="G47" s="5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2"/>
    </row>
    <row r="48" spans="1:23" ht="15.5">
      <c r="A48" s="15">
        <v>38</v>
      </c>
      <c r="B48" s="37">
        <v>171516100049</v>
      </c>
      <c r="C48" s="38">
        <f>[2]Sheet1!N908</f>
        <v>29</v>
      </c>
      <c r="D48" s="38"/>
      <c r="E48" s="38">
        <v>29</v>
      </c>
      <c r="F48" s="49"/>
      <c r="G48" s="5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2"/>
    </row>
    <row r="49" spans="1:23">
      <c r="A49" s="15">
        <v>39</v>
      </c>
      <c r="B49" s="37">
        <v>171516100050</v>
      </c>
      <c r="C49" s="38">
        <f>[2]Sheet1!N909</f>
        <v>40</v>
      </c>
      <c r="D49" s="38"/>
      <c r="E49" s="38">
        <v>40</v>
      </c>
      <c r="F49" s="49"/>
      <c r="G49" s="50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2"/>
    </row>
    <row r="50" spans="1:23">
      <c r="A50" s="15">
        <v>40</v>
      </c>
      <c r="B50" s="37">
        <v>171516100052</v>
      </c>
      <c r="C50" s="103">
        <f>[2]Sheet1!N910</f>
        <v>11</v>
      </c>
      <c r="D50" s="38"/>
      <c r="E50" s="103">
        <v>11</v>
      </c>
      <c r="F50" s="49"/>
      <c r="G50" s="15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>
      <c r="A51" s="15">
        <v>41</v>
      </c>
      <c r="B51" s="37">
        <v>171516100054</v>
      </c>
      <c r="C51" s="38">
        <f>[2]Sheet1!N911</f>
        <v>26</v>
      </c>
      <c r="D51" s="38"/>
      <c r="E51" s="38">
        <v>26</v>
      </c>
      <c r="F51" s="49"/>
      <c r="G51" s="15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5">
      <c r="A52" s="15">
        <v>42</v>
      </c>
      <c r="B52" s="37">
        <v>171516100055</v>
      </c>
      <c r="C52" s="38">
        <f>[2]Sheet1!N912</f>
        <v>40</v>
      </c>
      <c r="D52" s="54"/>
      <c r="E52" s="38">
        <v>40</v>
      </c>
      <c r="F52" s="55"/>
      <c r="G52" s="5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2"/>
    </row>
    <row r="53" spans="1:23" ht="15.5">
      <c r="A53" s="15">
        <v>43</v>
      </c>
      <c r="B53" s="37">
        <v>171516100056</v>
      </c>
      <c r="C53" s="103">
        <f>[2]Sheet1!N913</f>
        <v>18</v>
      </c>
      <c r="D53" s="54"/>
      <c r="E53" s="103">
        <v>18</v>
      </c>
      <c r="F53" s="55"/>
      <c r="G53" s="5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2"/>
    </row>
    <row r="54" spans="1:23" ht="15.5">
      <c r="A54" s="15">
        <v>44</v>
      </c>
      <c r="B54" s="37">
        <v>171516100058</v>
      </c>
      <c r="C54" s="38">
        <f>[2]Sheet1!N914</f>
        <v>34</v>
      </c>
      <c r="D54" s="38"/>
      <c r="E54" s="38">
        <v>34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2"/>
    </row>
    <row r="55" spans="1:23" ht="15.5">
      <c r="A55" s="15">
        <v>45</v>
      </c>
      <c r="B55" s="37">
        <v>171516100059</v>
      </c>
      <c r="C55" s="38">
        <f>[2]Sheet1!N915</f>
        <v>35</v>
      </c>
      <c r="D55" s="38"/>
      <c r="E55" s="38">
        <v>35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2"/>
    </row>
    <row r="56" spans="1:23" ht="15.5">
      <c r="A56" s="15">
        <v>46</v>
      </c>
      <c r="B56" s="37">
        <v>171516100060</v>
      </c>
      <c r="C56" s="38">
        <f>[2]Sheet1!N916</f>
        <v>38</v>
      </c>
      <c r="D56" s="38"/>
      <c r="E56" s="38">
        <v>38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2"/>
    </row>
    <row r="57" spans="1:23" ht="15.5">
      <c r="A57" s="15">
        <v>47</v>
      </c>
      <c r="B57" s="37">
        <v>171516100061</v>
      </c>
      <c r="C57" s="38">
        <f>[2]Sheet1!N917</f>
        <v>40</v>
      </c>
      <c r="D57" s="38"/>
      <c r="E57" s="38">
        <v>40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2"/>
    </row>
    <row r="58" spans="1:23" ht="15.5">
      <c r="A58" s="15">
        <v>48</v>
      </c>
      <c r="B58" s="37">
        <v>171516100062</v>
      </c>
      <c r="C58" s="38">
        <f>[2]Sheet1!N918</f>
        <v>20</v>
      </c>
      <c r="D58" s="38"/>
      <c r="E58" s="38">
        <v>20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2"/>
    </row>
    <row r="59" spans="1:23" ht="15.5">
      <c r="A59" s="15">
        <v>49</v>
      </c>
      <c r="B59" s="37">
        <v>171516100064</v>
      </c>
      <c r="C59" s="103">
        <f>[2]Sheet1!N919</f>
        <v>18</v>
      </c>
      <c r="D59" s="38"/>
      <c r="E59" s="38">
        <v>18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2"/>
    </row>
    <row r="60" spans="1:23" ht="15.5">
      <c r="A60" s="15">
        <v>50</v>
      </c>
      <c r="B60" s="37">
        <v>171516100068</v>
      </c>
      <c r="C60" s="38">
        <f>[2]Sheet1!N920</f>
        <v>30</v>
      </c>
      <c r="D60" s="38"/>
      <c r="E60" s="38">
        <v>30</v>
      </c>
      <c r="F60" s="49"/>
      <c r="G60" s="5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2"/>
    </row>
    <row r="61" spans="1:23" ht="15.5">
      <c r="A61" s="15">
        <v>51</v>
      </c>
      <c r="B61" s="37">
        <v>171516100069</v>
      </c>
      <c r="C61" s="38">
        <f>[2]Sheet1!N921</f>
        <v>30</v>
      </c>
      <c r="D61" s="38"/>
      <c r="E61" s="38">
        <v>30</v>
      </c>
      <c r="F61" s="49"/>
      <c r="G61" s="56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2"/>
    </row>
    <row r="62" spans="1:23" ht="15.5">
      <c r="A62" s="15">
        <v>52</v>
      </c>
      <c r="B62" s="37">
        <v>171516100071</v>
      </c>
      <c r="C62" s="38">
        <f>[2]Sheet1!N922</f>
        <v>30</v>
      </c>
      <c r="D62" s="38"/>
      <c r="E62" s="38">
        <v>30</v>
      </c>
      <c r="F62" s="49"/>
      <c r="G62" s="5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2"/>
    </row>
    <row r="63" spans="1:23">
      <c r="A63" s="15">
        <v>53</v>
      </c>
      <c r="B63" s="37">
        <v>171516100072</v>
      </c>
      <c r="C63" s="38">
        <f>[2]Sheet1!N923</f>
        <v>25</v>
      </c>
      <c r="D63" s="38"/>
      <c r="E63" s="38">
        <v>25</v>
      </c>
      <c r="F63" s="49"/>
      <c r="G63" s="15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>
      <c r="A64" s="15">
        <v>54</v>
      </c>
      <c r="B64" s="37">
        <v>171516100073</v>
      </c>
      <c r="C64" s="38">
        <f>[2]Sheet1!N924</f>
        <v>33</v>
      </c>
      <c r="D64" s="38"/>
      <c r="E64" s="38">
        <v>33</v>
      </c>
      <c r="F64" s="49"/>
      <c r="G64" s="1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>
      <c r="A65" s="15">
        <v>55</v>
      </c>
      <c r="B65" s="37">
        <v>171516100074</v>
      </c>
      <c r="C65" s="38">
        <f>[2]Sheet1!N925</f>
        <v>29</v>
      </c>
      <c r="D65" s="38"/>
      <c r="E65" s="38">
        <v>29</v>
      </c>
      <c r="F65" s="49"/>
      <c r="G65" s="1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>
      <c r="A66" s="15">
        <v>56</v>
      </c>
      <c r="B66" s="37">
        <v>171516101075</v>
      </c>
      <c r="C66" s="71">
        <v>40</v>
      </c>
      <c r="D66" s="38"/>
      <c r="E66" s="38">
        <v>40</v>
      </c>
      <c r="F66" s="49"/>
      <c r="G66" s="1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>
      <c r="A67" s="15">
        <v>57</v>
      </c>
      <c r="B67" s="37">
        <v>171516101076</v>
      </c>
      <c r="C67" s="71">
        <v>35</v>
      </c>
      <c r="D67" s="38"/>
      <c r="E67" s="38">
        <v>35</v>
      </c>
      <c r="F67" s="49"/>
      <c r="G67" s="1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>
      <c r="A68" s="15">
        <v>58</v>
      </c>
      <c r="B68" s="37">
        <v>171516101078</v>
      </c>
      <c r="C68" s="71">
        <v>36</v>
      </c>
      <c r="D68" s="38"/>
      <c r="E68" s="38">
        <v>36</v>
      </c>
      <c r="F68" s="49"/>
      <c r="G68" s="15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>
      <c r="A69" s="15">
        <v>59</v>
      </c>
      <c r="B69" s="37">
        <v>171516101079</v>
      </c>
      <c r="C69" s="71">
        <v>37</v>
      </c>
      <c r="D69" s="38"/>
      <c r="E69" s="38">
        <v>37</v>
      </c>
      <c r="F69" s="49"/>
      <c r="G69" s="15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>
      <c r="A70" s="15">
        <v>60</v>
      </c>
      <c r="B70" s="37">
        <v>171516101080</v>
      </c>
      <c r="C70" s="71">
        <v>37</v>
      </c>
      <c r="D70" s="38"/>
      <c r="E70" s="38">
        <v>37</v>
      </c>
      <c r="F70" s="49"/>
      <c r="G70" s="15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>
      <c r="A71" s="15"/>
      <c r="B71" s="37"/>
      <c r="C71" s="38"/>
      <c r="D71" s="38"/>
      <c r="E71" s="38"/>
      <c r="F71" s="49"/>
      <c r="G71" s="15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>
      <c r="A72" s="15"/>
      <c r="B72" s="37"/>
      <c r="C72" s="38"/>
      <c r="D72" s="38"/>
      <c r="E72" s="38"/>
      <c r="F72" s="49"/>
      <c r="G72" s="15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>
      <c r="A73" s="15"/>
      <c r="B73" s="37"/>
      <c r="C73" s="38"/>
      <c r="D73" s="38"/>
      <c r="E73" s="38"/>
      <c r="F73" s="49"/>
      <c r="G73" s="15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>
      <c r="A74" s="15"/>
      <c r="B74" s="37"/>
      <c r="C74" s="38"/>
      <c r="D74" s="38"/>
      <c r="E74" s="38"/>
      <c r="F74" s="49"/>
      <c r="G74" s="15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>
      <c r="A75" s="15"/>
      <c r="B75" s="37"/>
      <c r="C75" s="38"/>
      <c r="D75" s="38"/>
      <c r="E75" s="38"/>
      <c r="F75" s="49"/>
      <c r="G75" s="15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>
      <c r="A76" s="15"/>
      <c r="B76" s="37"/>
      <c r="C76" s="38"/>
      <c r="D76" s="38"/>
      <c r="E76" s="38"/>
      <c r="F76" s="49"/>
      <c r="G76" s="15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>
      <c r="A77" s="15"/>
      <c r="B77" s="37"/>
      <c r="C77" s="38"/>
      <c r="D77" s="38"/>
      <c r="E77" s="38"/>
      <c r="F77" s="49"/>
      <c r="G77" s="15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>
      <c r="A78" s="15"/>
      <c r="B78" s="37"/>
      <c r="C78" s="38"/>
      <c r="D78" s="38"/>
      <c r="E78" s="38"/>
      <c r="F78" s="49"/>
      <c r="G78" s="15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>
      <c r="A79" s="15"/>
      <c r="B79" s="37"/>
      <c r="C79" s="38"/>
      <c r="D79" s="38"/>
      <c r="E79" s="38"/>
      <c r="F79" s="49"/>
      <c r="G79" s="58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>
      <c r="A80" s="15"/>
      <c r="B80" s="37"/>
      <c r="C80" s="54"/>
      <c r="D80" s="54"/>
      <c r="E80" s="54"/>
      <c r="F80" s="55"/>
      <c r="G80" s="58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>
      <c r="A81" s="15"/>
      <c r="B81" s="37"/>
      <c r="C81" s="54"/>
      <c r="D81" s="54"/>
      <c r="E81" s="54"/>
      <c r="F81" s="55"/>
      <c r="G81" s="58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>
      <c r="A82" s="15"/>
      <c r="B82" s="37"/>
      <c r="C82" s="38"/>
      <c r="D82" s="38"/>
      <c r="E82" s="38"/>
      <c r="F82" s="49"/>
      <c r="G82" s="58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honeticPr fontId="15" type="noConversion"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W85"/>
  <sheetViews>
    <sheetView topLeftCell="A18" workbookViewId="0">
      <selection activeCell="H28" sqref="H28:V28"/>
    </sheetView>
  </sheetViews>
  <sheetFormatPr defaultRowHeight="14.5"/>
  <sheetData>
    <row r="12" spans="1:23">
      <c r="A12" s="91" t="s">
        <v>0</v>
      </c>
      <c r="B12" s="92"/>
      <c r="C12" s="92"/>
      <c r="D12" s="92"/>
      <c r="E12" s="93"/>
      <c r="F12" s="1"/>
      <c r="G12" s="94"/>
      <c r="H12" s="94"/>
      <c r="I12" s="94"/>
      <c r="J12" s="94"/>
      <c r="K12" s="94"/>
      <c r="L12" s="94"/>
      <c r="M12" s="94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>
      <c r="A13" s="89" t="s">
        <v>1</v>
      </c>
      <c r="B13" s="89"/>
      <c r="C13" s="89"/>
      <c r="D13" s="89"/>
      <c r="E13" s="89"/>
      <c r="F13" s="3"/>
      <c r="G13" s="4" t="s">
        <v>2</v>
      </c>
      <c r="H13" s="5"/>
      <c r="I13" s="6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72.5">
      <c r="A14" s="89" t="s">
        <v>242</v>
      </c>
      <c r="B14" s="89"/>
      <c r="C14" s="89"/>
      <c r="D14" s="89"/>
      <c r="E14" s="89"/>
      <c r="F14" s="3"/>
      <c r="G14" s="4" t="s">
        <v>4</v>
      </c>
      <c r="H14" s="5"/>
      <c r="I14" s="7" t="s">
        <v>5</v>
      </c>
      <c r="J14" s="2"/>
      <c r="K14" s="8" t="s">
        <v>6</v>
      </c>
      <c r="L14" s="8" t="s">
        <v>7</v>
      </c>
      <c r="M14" s="2"/>
      <c r="N14" s="8" t="s">
        <v>8</v>
      </c>
      <c r="O14" s="88" t="s">
        <v>9</v>
      </c>
      <c r="P14" s="88"/>
      <c r="Q14" s="88"/>
      <c r="R14" s="88"/>
      <c r="S14" s="88"/>
      <c r="T14" s="88"/>
      <c r="U14" s="88"/>
      <c r="V14" s="88"/>
      <c r="W14" s="88"/>
    </row>
    <row r="15" spans="1:23" ht="21">
      <c r="A15" s="89" t="s">
        <v>243</v>
      </c>
      <c r="B15" s="89"/>
      <c r="C15" s="89"/>
      <c r="D15" s="89"/>
      <c r="E15" s="89"/>
      <c r="F15" s="3"/>
      <c r="G15" s="4" t="s">
        <v>11</v>
      </c>
      <c r="H15" s="5"/>
      <c r="I15" s="6"/>
      <c r="J15" s="2"/>
      <c r="K15" s="9" t="s">
        <v>12</v>
      </c>
      <c r="L15" s="9">
        <v>3</v>
      </c>
      <c r="M15" s="2"/>
      <c r="N15" s="10">
        <v>3</v>
      </c>
      <c r="O15" s="88"/>
      <c r="P15" s="88"/>
      <c r="Q15" s="88"/>
      <c r="R15" s="88"/>
      <c r="S15" s="88"/>
      <c r="T15" s="88"/>
      <c r="U15" s="88"/>
      <c r="V15" s="88"/>
      <c r="W15" s="88"/>
    </row>
    <row r="16" spans="1:23" ht="21">
      <c r="A16" s="11" t="s">
        <v>13</v>
      </c>
      <c r="B16" s="11"/>
      <c r="C16" s="11"/>
      <c r="D16" s="11"/>
      <c r="E16" s="11"/>
      <c r="F16" s="3"/>
      <c r="G16" s="4" t="s">
        <v>14</v>
      </c>
      <c r="H16" s="41">
        <f>(64/64)*100</f>
        <v>100</v>
      </c>
      <c r="I16" s="6"/>
      <c r="J16" s="2"/>
      <c r="K16" s="13" t="s">
        <v>15</v>
      </c>
      <c r="L16" s="13">
        <v>2</v>
      </c>
      <c r="M16" s="2"/>
      <c r="N16" s="14">
        <v>2</v>
      </c>
      <c r="O16" s="88"/>
      <c r="P16" s="88"/>
      <c r="Q16" s="88"/>
      <c r="R16" s="88"/>
      <c r="S16" s="88"/>
      <c r="T16" s="88"/>
      <c r="U16" s="88"/>
      <c r="V16" s="88"/>
      <c r="W16" s="88"/>
    </row>
    <row r="17" spans="1:23" ht="21">
      <c r="A17" s="15"/>
      <c r="B17" s="16" t="s">
        <v>16</v>
      </c>
      <c r="C17" s="17" t="s">
        <v>17</v>
      </c>
      <c r="D17" s="17" t="s">
        <v>18</v>
      </c>
      <c r="E17" s="17" t="s">
        <v>19</v>
      </c>
      <c r="F17" s="17" t="s">
        <v>18</v>
      </c>
      <c r="G17" s="4" t="s">
        <v>19</v>
      </c>
      <c r="H17" s="42">
        <f>(62/64)*100</f>
        <v>96.875</v>
      </c>
      <c r="I17" s="6"/>
      <c r="J17" s="2"/>
      <c r="K17" s="19" t="s">
        <v>20</v>
      </c>
      <c r="L17" s="19">
        <v>1</v>
      </c>
      <c r="M17" s="2"/>
      <c r="N17" s="20">
        <v>1</v>
      </c>
      <c r="O17" s="88"/>
      <c r="P17" s="88"/>
      <c r="Q17" s="88"/>
      <c r="R17" s="88"/>
      <c r="S17" s="88"/>
      <c r="T17" s="88"/>
      <c r="U17" s="88"/>
      <c r="V17" s="88"/>
      <c r="W17" s="88"/>
    </row>
    <row r="18" spans="1:23" ht="58">
      <c r="A18" s="15"/>
      <c r="B18" s="21" t="s">
        <v>21</v>
      </c>
      <c r="C18" s="22" t="s">
        <v>22</v>
      </c>
      <c r="D18" s="22"/>
      <c r="E18" s="23" t="s">
        <v>22</v>
      </c>
      <c r="F18" s="23"/>
      <c r="G18" s="24" t="s">
        <v>23</v>
      </c>
      <c r="H18" s="25">
        <f>AVERAGE(H16:H17)</f>
        <v>98.4375</v>
      </c>
      <c r="I18" s="26">
        <v>0.6</v>
      </c>
      <c r="J18" s="2"/>
      <c r="K18" s="27" t="s">
        <v>24</v>
      </c>
      <c r="L18" s="27">
        <v>0</v>
      </c>
      <c r="M18" s="2"/>
      <c r="N18" s="28"/>
      <c r="O18" s="88"/>
      <c r="P18" s="88"/>
      <c r="Q18" s="88"/>
      <c r="R18" s="88"/>
      <c r="S18" s="88"/>
      <c r="T18" s="88"/>
      <c r="U18" s="88"/>
      <c r="V18" s="88"/>
      <c r="W18" s="88"/>
    </row>
    <row r="19" spans="1:23">
      <c r="A19" s="15"/>
      <c r="B19" s="21" t="s">
        <v>25</v>
      </c>
      <c r="C19" s="23" t="s">
        <v>26</v>
      </c>
      <c r="D19" s="23"/>
      <c r="E19" s="23" t="s">
        <v>27</v>
      </c>
      <c r="F19" s="23"/>
      <c r="G19" s="24" t="s">
        <v>28</v>
      </c>
      <c r="H19" s="4" t="s">
        <v>207</v>
      </c>
      <c r="I19" s="6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>
      <c r="A20" s="15"/>
      <c r="B20" s="21" t="s">
        <v>30</v>
      </c>
      <c r="C20" s="23" t="s">
        <v>140</v>
      </c>
      <c r="D20" s="23"/>
      <c r="E20" s="23" t="s">
        <v>140</v>
      </c>
      <c r="F20" s="29"/>
      <c r="G20" s="15"/>
      <c r="H20" s="30"/>
      <c r="I20" s="30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15.5">
      <c r="A21" s="15"/>
      <c r="B21" s="21" t="s">
        <v>32</v>
      </c>
      <c r="C21" s="23">
        <v>25</v>
      </c>
      <c r="D21" s="31">
        <f>(0.55*25)</f>
        <v>13.750000000000002</v>
      </c>
      <c r="E21" s="32">
        <v>75</v>
      </c>
      <c r="F21" s="33">
        <f>0.55*75</f>
        <v>41.25</v>
      </c>
      <c r="G21" s="34"/>
      <c r="H21" s="35" t="s">
        <v>33</v>
      </c>
      <c r="I21" s="35" t="s">
        <v>34</v>
      </c>
      <c r="J21" s="36" t="s">
        <v>35</v>
      </c>
      <c r="K21" s="36" t="s">
        <v>36</v>
      </c>
      <c r="L21" s="36" t="s">
        <v>37</v>
      </c>
      <c r="M21" s="36" t="s">
        <v>38</v>
      </c>
      <c r="N21" s="36" t="s">
        <v>39</v>
      </c>
      <c r="O21" s="36" t="s">
        <v>40</v>
      </c>
      <c r="P21" s="36" t="s">
        <v>41</v>
      </c>
      <c r="Q21" s="36" t="s">
        <v>42</v>
      </c>
      <c r="R21" s="36" t="s">
        <v>43</v>
      </c>
      <c r="S21" s="36" t="s">
        <v>44</v>
      </c>
      <c r="T21" s="36" t="s">
        <v>45</v>
      </c>
      <c r="U21" s="36" t="s">
        <v>46</v>
      </c>
      <c r="V21" s="36" t="s">
        <v>47</v>
      </c>
      <c r="W21" s="2"/>
    </row>
    <row r="22" spans="1:23" ht="15.5">
      <c r="A22" s="15">
        <v>1</v>
      </c>
      <c r="B22" s="37">
        <v>171516100002</v>
      </c>
      <c r="C22" s="65">
        <v>23</v>
      </c>
      <c r="D22" s="38">
        <f>COUNTIF(C22:C93,"&gt;="&amp;D21)</f>
        <v>64</v>
      </c>
      <c r="E22" s="65">
        <v>55</v>
      </c>
      <c r="F22" s="39">
        <f>COUNTIF(E22:E93,"&gt;="&amp;F21)</f>
        <v>62</v>
      </c>
      <c r="G22" s="40" t="s">
        <v>48</v>
      </c>
      <c r="H22" s="4">
        <v>2</v>
      </c>
      <c r="I22" s="4">
        <v>2</v>
      </c>
      <c r="J22" s="4">
        <v>2</v>
      </c>
      <c r="K22" s="6"/>
      <c r="L22" s="4">
        <v>2</v>
      </c>
      <c r="M22" s="6"/>
      <c r="N22" s="6"/>
      <c r="O22" s="6"/>
      <c r="P22" s="6"/>
      <c r="Q22" s="6"/>
      <c r="R22" s="6"/>
      <c r="S22" s="6"/>
      <c r="T22" s="6"/>
      <c r="U22" s="6"/>
      <c r="V22" s="6">
        <v>2</v>
      </c>
      <c r="W22" s="2"/>
    </row>
    <row r="23" spans="1:23" ht="15.5">
      <c r="A23" s="15">
        <v>2</v>
      </c>
      <c r="B23" s="37">
        <v>171516100003</v>
      </c>
      <c r="C23" s="65">
        <v>23</v>
      </c>
      <c r="D23" s="41">
        <f>(64/64)*100</f>
        <v>100</v>
      </c>
      <c r="E23" s="65">
        <v>58</v>
      </c>
      <c r="F23" s="42">
        <f>(62/64)*100</f>
        <v>96.875</v>
      </c>
      <c r="G23" s="40" t="s">
        <v>49</v>
      </c>
      <c r="H23" s="43">
        <v>2</v>
      </c>
      <c r="I23" s="43">
        <v>1</v>
      </c>
      <c r="J23" s="43">
        <v>1</v>
      </c>
      <c r="K23" s="6"/>
      <c r="L23" s="43">
        <v>1</v>
      </c>
      <c r="M23" s="6"/>
      <c r="N23" s="6"/>
      <c r="O23" s="6"/>
      <c r="P23" s="6"/>
      <c r="Q23" s="6"/>
      <c r="R23" s="6"/>
      <c r="S23" s="6"/>
      <c r="T23" s="6"/>
      <c r="U23" s="6"/>
      <c r="V23" s="6">
        <v>1</v>
      </c>
      <c r="W23" s="2"/>
    </row>
    <row r="24" spans="1:23" ht="15.5">
      <c r="A24" s="15">
        <v>3</v>
      </c>
      <c r="B24" s="37">
        <v>171516100005</v>
      </c>
      <c r="C24" s="65">
        <v>23</v>
      </c>
      <c r="D24" s="38"/>
      <c r="E24" s="65">
        <v>58</v>
      </c>
      <c r="F24" s="44"/>
      <c r="G24" s="40" t="s">
        <v>50</v>
      </c>
      <c r="H24" s="43">
        <v>1</v>
      </c>
      <c r="I24" s="43">
        <v>1</v>
      </c>
      <c r="J24" s="43">
        <v>1</v>
      </c>
      <c r="K24" s="6"/>
      <c r="L24" s="43">
        <v>1</v>
      </c>
      <c r="M24" s="6"/>
      <c r="N24" s="6"/>
      <c r="O24" s="6"/>
      <c r="P24" s="6"/>
      <c r="Q24" s="6"/>
      <c r="R24" s="6"/>
      <c r="S24" s="6"/>
      <c r="T24" s="6"/>
      <c r="U24" s="6"/>
      <c r="V24" s="6">
        <v>1</v>
      </c>
      <c r="W24" s="2"/>
    </row>
    <row r="25" spans="1:23" ht="15.5">
      <c r="A25" s="15">
        <v>4</v>
      </c>
      <c r="B25" s="37">
        <v>171516100006</v>
      </c>
      <c r="C25" s="65">
        <v>22</v>
      </c>
      <c r="D25" s="38"/>
      <c r="E25" s="65">
        <v>61</v>
      </c>
      <c r="F25" s="44"/>
      <c r="G25" s="40" t="s">
        <v>51</v>
      </c>
      <c r="H25" s="43">
        <v>2</v>
      </c>
      <c r="I25" s="43">
        <v>1</v>
      </c>
      <c r="J25" s="43">
        <v>1</v>
      </c>
      <c r="K25" s="6"/>
      <c r="L25" s="43">
        <v>1</v>
      </c>
      <c r="M25" s="6"/>
      <c r="N25" s="6"/>
      <c r="O25" s="6"/>
      <c r="P25" s="6"/>
      <c r="Q25" s="6"/>
      <c r="R25" s="6"/>
      <c r="S25" s="6"/>
      <c r="T25" s="6"/>
      <c r="U25" s="6"/>
      <c r="V25" s="6">
        <v>1</v>
      </c>
      <c r="W25" s="2"/>
    </row>
    <row r="26" spans="1:23" ht="15.5">
      <c r="A26" s="15">
        <v>5</v>
      </c>
      <c r="B26" s="37">
        <v>171516100007</v>
      </c>
      <c r="C26" s="65">
        <v>19</v>
      </c>
      <c r="D26" s="38"/>
      <c r="E26" s="65">
        <v>58</v>
      </c>
      <c r="F26" s="44"/>
      <c r="G26" s="40" t="s">
        <v>52</v>
      </c>
      <c r="H26" s="43">
        <v>2</v>
      </c>
      <c r="I26" s="43">
        <v>1</v>
      </c>
      <c r="J26" s="43">
        <v>1</v>
      </c>
      <c r="K26" s="6"/>
      <c r="L26" s="43">
        <v>2</v>
      </c>
      <c r="M26" s="6"/>
      <c r="N26" s="6"/>
      <c r="O26" s="6"/>
      <c r="P26" s="6"/>
      <c r="Q26" s="6"/>
      <c r="R26" s="6"/>
      <c r="S26" s="6"/>
      <c r="T26" s="6"/>
      <c r="U26" s="6"/>
      <c r="V26" s="6">
        <v>2</v>
      </c>
      <c r="W26" s="2"/>
    </row>
    <row r="27" spans="1:23" ht="15.5">
      <c r="A27" s="15">
        <v>6</v>
      </c>
      <c r="B27" s="37">
        <v>171516100008</v>
      </c>
      <c r="C27" s="65">
        <v>22</v>
      </c>
      <c r="D27" s="38"/>
      <c r="E27" s="65">
        <v>57</v>
      </c>
      <c r="F27" s="44"/>
      <c r="G27" s="45" t="s">
        <v>53</v>
      </c>
      <c r="H27" s="79">
        <f>AVERAGE(H22:H26)</f>
        <v>1.8</v>
      </c>
      <c r="I27" s="79">
        <f t="shared" ref="I27:V27" si="0">AVERAGE(I22:I26)</f>
        <v>1.2</v>
      </c>
      <c r="J27" s="79">
        <f t="shared" si="0"/>
        <v>1.2</v>
      </c>
      <c r="K27" s="79"/>
      <c r="L27" s="79">
        <f t="shared" si="0"/>
        <v>1.4</v>
      </c>
      <c r="M27" s="79"/>
      <c r="N27" s="79"/>
      <c r="O27" s="79"/>
      <c r="P27" s="79"/>
      <c r="Q27" s="79"/>
      <c r="R27" s="79"/>
      <c r="S27" s="79"/>
      <c r="T27" s="79"/>
      <c r="U27" s="79"/>
      <c r="V27" s="79">
        <f t="shared" si="0"/>
        <v>1.4</v>
      </c>
      <c r="W27" s="2"/>
    </row>
    <row r="28" spans="1:23" ht="15.5">
      <c r="A28" s="15">
        <v>7</v>
      </c>
      <c r="B28" s="37">
        <v>171516100009</v>
      </c>
      <c r="C28" s="65">
        <v>22</v>
      </c>
      <c r="D28" s="38"/>
      <c r="E28" s="65">
        <v>58</v>
      </c>
      <c r="F28" s="38"/>
      <c r="G28" s="47" t="s">
        <v>54</v>
      </c>
      <c r="H28" s="48">
        <f>(98.44*H27)/100</f>
        <v>1.7719200000000002</v>
      </c>
      <c r="I28" s="48">
        <f t="shared" ref="I28:V28" si="1">(98.44*I27)/100</f>
        <v>1.1812799999999999</v>
      </c>
      <c r="J28" s="48">
        <f t="shared" si="1"/>
        <v>1.1812799999999999</v>
      </c>
      <c r="K28" s="48"/>
      <c r="L28" s="48">
        <f t="shared" si="1"/>
        <v>1.3781599999999998</v>
      </c>
      <c r="M28" s="48"/>
      <c r="N28" s="48"/>
      <c r="O28" s="48"/>
      <c r="P28" s="48"/>
      <c r="Q28" s="48"/>
      <c r="R28" s="48"/>
      <c r="S28" s="48"/>
      <c r="T28" s="48"/>
      <c r="U28" s="48"/>
      <c r="V28" s="48">
        <f t="shared" si="1"/>
        <v>1.3781599999999998</v>
      </c>
      <c r="W28" s="2"/>
    </row>
    <row r="29" spans="1:23">
      <c r="A29" s="15">
        <v>8</v>
      </c>
      <c r="B29" s="37">
        <v>171516100010</v>
      </c>
      <c r="C29" s="65">
        <v>21</v>
      </c>
      <c r="D29" s="38"/>
      <c r="E29" s="65">
        <v>56</v>
      </c>
      <c r="F29" s="49"/>
      <c r="G29" s="15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>
      <c r="A30" s="15">
        <v>9</v>
      </c>
      <c r="B30" s="37">
        <v>171516100011</v>
      </c>
      <c r="C30" s="65">
        <v>21</v>
      </c>
      <c r="D30" s="38"/>
      <c r="E30" s="65">
        <v>56</v>
      </c>
      <c r="F30" s="49"/>
      <c r="G30" s="15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>
      <c r="A31" s="15">
        <v>10</v>
      </c>
      <c r="B31" s="37">
        <v>171516100012</v>
      </c>
      <c r="C31" s="65">
        <v>20</v>
      </c>
      <c r="D31" s="38"/>
      <c r="E31" s="65">
        <v>55</v>
      </c>
      <c r="F31" s="49"/>
      <c r="G31" s="15"/>
      <c r="H31" s="2"/>
      <c r="I31" s="2"/>
      <c r="J31" s="30"/>
      <c r="K31" s="30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>
      <c r="A32" s="15">
        <v>11</v>
      </c>
      <c r="B32" s="37">
        <v>171516100013</v>
      </c>
      <c r="C32" s="65">
        <v>20</v>
      </c>
      <c r="D32" s="38"/>
      <c r="E32" s="65">
        <v>50</v>
      </c>
      <c r="F32" s="49"/>
      <c r="G32" s="15"/>
      <c r="H32" s="51"/>
      <c r="I32" s="90"/>
      <c r="J32" s="90"/>
      <c r="K32" s="2"/>
      <c r="L32" s="2"/>
      <c r="M32" s="30"/>
      <c r="N32" s="30"/>
      <c r="O32" s="30"/>
      <c r="P32" s="30"/>
      <c r="Q32" s="30"/>
      <c r="R32" s="2"/>
      <c r="S32" s="2"/>
      <c r="T32" s="2"/>
      <c r="U32" s="2"/>
      <c r="V32" s="2"/>
      <c r="W32" s="2"/>
    </row>
    <row r="33" spans="1:23">
      <c r="A33" s="15">
        <v>12</v>
      </c>
      <c r="B33" s="37">
        <v>171516100014</v>
      </c>
      <c r="C33" s="65">
        <v>21</v>
      </c>
      <c r="D33" s="38"/>
      <c r="E33" s="65">
        <v>36</v>
      </c>
      <c r="F33" s="49"/>
      <c r="G33" s="15"/>
      <c r="H33" s="52"/>
      <c r="I33" s="53"/>
      <c r="J33" s="53"/>
      <c r="K33" s="2"/>
      <c r="L33" s="2"/>
      <c r="M33" s="30"/>
      <c r="N33" s="30"/>
      <c r="O33" s="30"/>
      <c r="P33" s="30"/>
      <c r="Q33" s="30"/>
      <c r="R33" s="2"/>
      <c r="S33" s="2"/>
      <c r="T33" s="2"/>
      <c r="U33" s="2"/>
      <c r="V33" s="2"/>
      <c r="W33" s="2"/>
    </row>
    <row r="34" spans="1:23">
      <c r="A34" s="15">
        <v>13</v>
      </c>
      <c r="B34" s="37">
        <v>171516100017</v>
      </c>
      <c r="C34" s="65">
        <v>21</v>
      </c>
      <c r="D34" s="38"/>
      <c r="E34" s="65">
        <v>42</v>
      </c>
      <c r="F34" s="49"/>
      <c r="G34" s="15"/>
      <c r="H34" s="15"/>
      <c r="I34" s="2"/>
      <c r="J34" s="2"/>
      <c r="K34" s="2"/>
      <c r="L34" s="2"/>
      <c r="M34" s="2"/>
      <c r="N34" s="30"/>
      <c r="O34" s="30"/>
      <c r="P34" s="30"/>
      <c r="Q34" s="30"/>
      <c r="R34" s="30"/>
      <c r="S34" s="2"/>
      <c r="T34" s="2"/>
      <c r="U34" s="2"/>
      <c r="V34" s="2"/>
      <c r="W34" s="2"/>
    </row>
    <row r="35" spans="1:23">
      <c r="A35" s="15">
        <v>14</v>
      </c>
      <c r="B35" s="37">
        <v>171516100019</v>
      </c>
      <c r="C35" s="65">
        <v>22</v>
      </c>
      <c r="D35" s="38"/>
      <c r="E35" s="65">
        <v>56</v>
      </c>
      <c r="F35" s="49"/>
      <c r="G35" s="15"/>
      <c r="H35" s="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2"/>
    </row>
    <row r="36" spans="1:23" ht="15.5">
      <c r="A36" s="15">
        <v>15</v>
      </c>
      <c r="B36" s="37">
        <v>171516100021</v>
      </c>
      <c r="C36" s="65">
        <v>22</v>
      </c>
      <c r="D36" s="54"/>
      <c r="E36" s="65">
        <v>64</v>
      </c>
      <c r="F36" s="55"/>
      <c r="G36" s="56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2"/>
    </row>
    <row r="37" spans="1:23" ht="15.5">
      <c r="A37" s="15">
        <v>16</v>
      </c>
      <c r="B37" s="37">
        <v>171516100022</v>
      </c>
      <c r="C37" s="65">
        <v>22</v>
      </c>
      <c r="D37" s="38"/>
      <c r="E37" s="65">
        <v>61</v>
      </c>
      <c r="F37" s="49"/>
      <c r="G37" s="56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2"/>
    </row>
    <row r="38" spans="1:23" ht="15.5">
      <c r="A38" s="15">
        <v>17</v>
      </c>
      <c r="B38" s="37">
        <v>171516100023</v>
      </c>
      <c r="C38" s="65">
        <v>23</v>
      </c>
      <c r="D38" s="38"/>
      <c r="E38" s="65">
        <v>59</v>
      </c>
      <c r="F38" s="49"/>
      <c r="G38" s="5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2"/>
    </row>
    <row r="39" spans="1:23" ht="15.5">
      <c r="A39" s="15">
        <v>18</v>
      </c>
      <c r="B39" s="37">
        <v>171516100024</v>
      </c>
      <c r="C39" s="65">
        <v>21</v>
      </c>
      <c r="D39" s="38"/>
      <c r="E39" s="65">
        <v>56</v>
      </c>
      <c r="F39" s="49"/>
      <c r="G39" s="56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2"/>
    </row>
    <row r="40" spans="1:23" ht="15.5">
      <c r="A40" s="15">
        <v>19</v>
      </c>
      <c r="B40" s="37">
        <v>171516100026</v>
      </c>
      <c r="C40" s="65">
        <v>22</v>
      </c>
      <c r="D40" s="38"/>
      <c r="E40" s="65">
        <v>64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2"/>
    </row>
    <row r="41" spans="1:23" ht="15.5">
      <c r="A41" s="15">
        <v>20</v>
      </c>
      <c r="B41" s="37">
        <v>171516100030</v>
      </c>
      <c r="C41" s="65">
        <v>22</v>
      </c>
      <c r="D41" s="38"/>
      <c r="E41" s="65">
        <v>58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2"/>
    </row>
    <row r="42" spans="1:23" ht="15.5">
      <c r="A42" s="15">
        <v>21</v>
      </c>
      <c r="B42" s="37">
        <v>171516100031</v>
      </c>
      <c r="C42" s="65">
        <v>19</v>
      </c>
      <c r="D42" s="38"/>
      <c r="E42" s="65">
        <v>44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2"/>
    </row>
    <row r="43" spans="1:23" ht="15.5">
      <c r="A43" s="15">
        <v>22</v>
      </c>
      <c r="B43" s="37">
        <v>171516100032</v>
      </c>
      <c r="C43" s="65">
        <v>21</v>
      </c>
      <c r="D43" s="38"/>
      <c r="E43" s="65">
        <v>58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2"/>
    </row>
    <row r="44" spans="1:23" ht="15.5">
      <c r="A44" s="15">
        <v>23</v>
      </c>
      <c r="B44" s="37">
        <v>171516100033</v>
      </c>
      <c r="C44" s="65">
        <v>21</v>
      </c>
      <c r="D44" s="38"/>
      <c r="E44" s="65">
        <v>61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2"/>
    </row>
    <row r="45" spans="1:23" ht="15.5">
      <c r="A45" s="15">
        <v>24</v>
      </c>
      <c r="B45" s="37">
        <v>171516100034</v>
      </c>
      <c r="C45" s="65">
        <v>23</v>
      </c>
      <c r="D45" s="38"/>
      <c r="E45" s="65">
        <v>62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1:23">
      <c r="A46" s="15">
        <v>25</v>
      </c>
      <c r="B46" s="37">
        <v>171516100035</v>
      </c>
      <c r="C46" s="65">
        <v>21</v>
      </c>
      <c r="D46" s="38"/>
      <c r="E46" s="65">
        <v>49</v>
      </c>
      <c r="F46" s="49"/>
      <c r="G46" s="50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2"/>
    </row>
    <row r="47" spans="1:23">
      <c r="A47" s="15">
        <v>26</v>
      </c>
      <c r="B47" s="37">
        <v>171516100037</v>
      </c>
      <c r="C47" s="65">
        <v>15</v>
      </c>
      <c r="D47" s="38"/>
      <c r="E47" s="65">
        <v>42</v>
      </c>
      <c r="F47" s="49"/>
      <c r="G47" s="15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>
      <c r="A48" s="15">
        <v>27</v>
      </c>
      <c r="B48" s="37">
        <v>171516100038</v>
      </c>
      <c r="C48" s="65">
        <v>22</v>
      </c>
      <c r="D48" s="38"/>
      <c r="E48" s="65">
        <v>59</v>
      </c>
      <c r="F48" s="49"/>
      <c r="G48" s="15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5.5">
      <c r="A49" s="15">
        <v>28</v>
      </c>
      <c r="B49" s="37">
        <v>171516100039</v>
      </c>
      <c r="C49" s="65">
        <v>21</v>
      </c>
      <c r="D49" s="38"/>
      <c r="E49" s="65">
        <v>55</v>
      </c>
      <c r="F49" s="49"/>
      <c r="G49" s="56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2"/>
    </row>
    <row r="50" spans="1:23" ht="15.5">
      <c r="A50" s="15">
        <v>29</v>
      </c>
      <c r="B50" s="37">
        <v>171516100040</v>
      </c>
      <c r="C50" s="65">
        <v>22</v>
      </c>
      <c r="D50" s="38"/>
      <c r="E50" s="65">
        <v>55</v>
      </c>
      <c r="F50" s="49"/>
      <c r="G50" s="56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2"/>
    </row>
    <row r="51" spans="1:23" ht="15.5">
      <c r="A51" s="15">
        <v>30</v>
      </c>
      <c r="B51" s="37">
        <v>171516100041</v>
      </c>
      <c r="C51" s="65">
        <v>22</v>
      </c>
      <c r="D51" s="38"/>
      <c r="E51" s="65">
        <v>55</v>
      </c>
      <c r="F51" s="49"/>
      <c r="G51" s="56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2"/>
    </row>
    <row r="52" spans="1:23" ht="15.5">
      <c r="A52" s="15">
        <v>31</v>
      </c>
      <c r="B52" s="37">
        <v>171516100042</v>
      </c>
      <c r="C52" s="65">
        <v>21</v>
      </c>
      <c r="D52" s="38"/>
      <c r="E52" s="65">
        <v>56</v>
      </c>
      <c r="F52" s="49"/>
      <c r="G52" s="5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2"/>
    </row>
    <row r="53" spans="1:23" ht="15.5">
      <c r="A53" s="15">
        <v>32</v>
      </c>
      <c r="B53" s="37">
        <v>171516100043</v>
      </c>
      <c r="C53" s="65">
        <v>21</v>
      </c>
      <c r="D53" s="38"/>
      <c r="E53" s="65">
        <v>57</v>
      </c>
      <c r="F53" s="49"/>
      <c r="G53" s="5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2"/>
    </row>
    <row r="54" spans="1:23" ht="15.5">
      <c r="A54" s="15">
        <v>33</v>
      </c>
      <c r="B54" s="37">
        <v>171516100044</v>
      </c>
      <c r="C54" s="65">
        <v>22</v>
      </c>
      <c r="D54" s="38"/>
      <c r="E54" s="65">
        <v>61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2"/>
    </row>
    <row r="55" spans="1:23" ht="15.5">
      <c r="A55" s="15">
        <v>34</v>
      </c>
      <c r="B55" s="37">
        <v>171516100045</v>
      </c>
      <c r="C55" s="65">
        <v>21</v>
      </c>
      <c r="D55" s="38"/>
      <c r="E55" s="65">
        <v>60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2"/>
    </row>
    <row r="56" spans="1:23" ht="15.5">
      <c r="A56" s="15">
        <v>35</v>
      </c>
      <c r="B56" s="37">
        <v>171516100048</v>
      </c>
      <c r="C56" s="65">
        <v>22</v>
      </c>
      <c r="D56" s="38"/>
      <c r="E56" s="65">
        <v>62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2"/>
    </row>
    <row r="57" spans="1:23" ht="15.5">
      <c r="A57" s="15">
        <v>36</v>
      </c>
      <c r="B57" s="37">
        <v>171516100049</v>
      </c>
      <c r="C57" s="65">
        <v>20</v>
      </c>
      <c r="D57" s="38"/>
      <c r="E57" s="65">
        <v>56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2"/>
    </row>
    <row r="58" spans="1:23" ht="15.5">
      <c r="A58" s="15">
        <v>37</v>
      </c>
      <c r="B58" s="37">
        <v>171516100050</v>
      </c>
      <c r="C58" s="65">
        <v>22</v>
      </c>
      <c r="D58" s="38"/>
      <c r="E58" s="65">
        <v>58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2"/>
    </row>
    <row r="59" spans="1:23" ht="15.5">
      <c r="A59" s="15">
        <v>38</v>
      </c>
      <c r="B59" s="37">
        <v>171516100051</v>
      </c>
      <c r="C59" s="65">
        <v>20</v>
      </c>
      <c r="D59" s="38"/>
      <c r="E59" s="65">
        <v>51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2"/>
    </row>
    <row r="60" spans="1:23">
      <c r="A60" s="15">
        <v>39</v>
      </c>
      <c r="B60" s="37">
        <v>171516100052</v>
      </c>
      <c r="C60" s="65">
        <v>19</v>
      </c>
      <c r="D60" s="38"/>
      <c r="E60" s="65">
        <v>57</v>
      </c>
      <c r="F60" s="49"/>
      <c r="G60" s="50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2"/>
    </row>
    <row r="61" spans="1:23">
      <c r="A61" s="15">
        <v>40</v>
      </c>
      <c r="B61" s="37">
        <v>171516100053</v>
      </c>
      <c r="C61" s="65">
        <v>22</v>
      </c>
      <c r="D61" s="38"/>
      <c r="E61" s="65">
        <v>45</v>
      </c>
      <c r="F61" s="49"/>
      <c r="G61" s="15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>
      <c r="A62" s="15">
        <v>41</v>
      </c>
      <c r="B62" s="37">
        <v>171516100054</v>
      </c>
      <c r="C62" s="65">
        <v>20</v>
      </c>
      <c r="D62" s="38"/>
      <c r="E62" s="65">
        <v>46</v>
      </c>
      <c r="F62" s="49"/>
      <c r="G62" s="15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5.5">
      <c r="A63" s="15">
        <v>42</v>
      </c>
      <c r="B63" s="37">
        <v>171516100055</v>
      </c>
      <c r="C63" s="65">
        <v>23</v>
      </c>
      <c r="D63" s="54"/>
      <c r="E63" s="65">
        <v>59</v>
      </c>
      <c r="F63" s="55"/>
      <c r="G63" s="56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2"/>
    </row>
    <row r="64" spans="1:23" ht="15.5">
      <c r="A64" s="15">
        <v>43</v>
      </c>
      <c r="B64" s="37">
        <v>171516100056</v>
      </c>
      <c r="C64" s="65">
        <v>21</v>
      </c>
      <c r="D64" s="54"/>
      <c r="E64" s="65">
        <v>61</v>
      </c>
      <c r="F64" s="55"/>
      <c r="G64" s="56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2"/>
    </row>
    <row r="65" spans="1:23" ht="15.5">
      <c r="A65" s="15">
        <v>44</v>
      </c>
      <c r="B65" s="37">
        <v>171516100057</v>
      </c>
      <c r="C65" s="65">
        <v>21</v>
      </c>
      <c r="D65" s="38"/>
      <c r="E65" s="65">
        <v>46</v>
      </c>
      <c r="F65" s="49"/>
      <c r="G65" s="56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2"/>
    </row>
    <row r="66" spans="1:23" ht="15.5">
      <c r="A66" s="15">
        <v>45</v>
      </c>
      <c r="B66" s="37">
        <v>171516100058</v>
      </c>
      <c r="C66" s="65">
        <v>23</v>
      </c>
      <c r="D66" s="38"/>
      <c r="E66" s="65">
        <v>54</v>
      </c>
      <c r="F66" s="49"/>
      <c r="G66" s="56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2"/>
    </row>
    <row r="67" spans="1:23" ht="15.5">
      <c r="A67" s="15">
        <v>46</v>
      </c>
      <c r="B67" s="37">
        <v>171516100059</v>
      </c>
      <c r="C67" s="65">
        <v>22</v>
      </c>
      <c r="D67" s="38"/>
      <c r="E67" s="65">
        <v>54</v>
      </c>
      <c r="F67" s="49"/>
      <c r="G67" s="56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2"/>
    </row>
    <row r="68" spans="1:23" ht="15.5">
      <c r="A68" s="15">
        <v>47</v>
      </c>
      <c r="B68" s="37">
        <v>171516100060</v>
      </c>
      <c r="C68" s="65">
        <v>22</v>
      </c>
      <c r="D68" s="38"/>
      <c r="E68" s="65">
        <v>60</v>
      </c>
      <c r="F68" s="49"/>
      <c r="G68" s="56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2"/>
    </row>
    <row r="69" spans="1:23" ht="15.5">
      <c r="A69" s="15">
        <v>48</v>
      </c>
      <c r="B69" s="37">
        <v>171516100061</v>
      </c>
      <c r="C69" s="65">
        <v>22</v>
      </c>
      <c r="D69" s="38"/>
      <c r="E69" s="65">
        <v>61</v>
      </c>
      <c r="F69" s="49"/>
      <c r="G69" s="56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2"/>
    </row>
    <row r="70" spans="1:23" ht="15.5">
      <c r="A70" s="15">
        <v>49</v>
      </c>
      <c r="B70" s="37">
        <v>171516100064</v>
      </c>
      <c r="C70" s="65">
        <v>21</v>
      </c>
      <c r="D70" s="38"/>
      <c r="E70" s="65">
        <v>56</v>
      </c>
      <c r="F70" s="49"/>
      <c r="G70" s="56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2"/>
    </row>
    <row r="71" spans="1:23" ht="15.5">
      <c r="A71" s="15">
        <v>50</v>
      </c>
      <c r="B71" s="37">
        <v>171516100066</v>
      </c>
      <c r="C71" s="65">
        <v>22</v>
      </c>
      <c r="D71" s="38"/>
      <c r="E71" s="65">
        <v>59</v>
      </c>
      <c r="F71" s="49"/>
      <c r="G71" s="56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2"/>
    </row>
    <row r="72" spans="1:23" ht="15.5">
      <c r="A72" s="15">
        <v>51</v>
      </c>
      <c r="B72" s="37">
        <v>171516100067</v>
      </c>
      <c r="C72" s="65">
        <v>22</v>
      </c>
      <c r="D72" s="38"/>
      <c r="E72" s="65">
        <v>64</v>
      </c>
      <c r="F72" s="49"/>
      <c r="G72" s="56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2"/>
    </row>
    <row r="73" spans="1:23" ht="15.5">
      <c r="A73" s="15">
        <v>52</v>
      </c>
      <c r="B73" s="37">
        <v>171516100068</v>
      </c>
      <c r="C73" s="65">
        <v>22</v>
      </c>
      <c r="D73" s="38"/>
      <c r="E73" s="65">
        <v>35</v>
      </c>
      <c r="F73" s="49"/>
      <c r="G73" s="56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2"/>
    </row>
    <row r="74" spans="1:23">
      <c r="A74" s="15">
        <v>53</v>
      </c>
      <c r="B74" s="37">
        <v>171516100069</v>
      </c>
      <c r="C74" s="65">
        <v>22</v>
      </c>
      <c r="D74" s="38"/>
      <c r="E74" s="65">
        <v>59</v>
      </c>
      <c r="F74" s="49"/>
      <c r="G74" s="15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>
      <c r="A75" s="15">
        <v>54</v>
      </c>
      <c r="B75" s="37">
        <v>171516100070</v>
      </c>
      <c r="C75" s="65">
        <v>23</v>
      </c>
      <c r="D75" s="38"/>
      <c r="E75" s="65">
        <v>57</v>
      </c>
      <c r="F75" s="49"/>
      <c r="G75" s="15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>
      <c r="A76" s="15">
        <v>55</v>
      </c>
      <c r="B76" s="37">
        <v>171516100071</v>
      </c>
      <c r="C76" s="65">
        <v>23</v>
      </c>
      <c r="D76" s="38"/>
      <c r="E76" s="65">
        <v>60</v>
      </c>
      <c r="F76" s="49"/>
      <c r="G76" s="15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>
      <c r="A77" s="15">
        <v>56</v>
      </c>
      <c r="B77" s="37">
        <v>171516100072</v>
      </c>
      <c r="C77" s="65">
        <v>21</v>
      </c>
      <c r="D77" s="38"/>
      <c r="E77" s="65">
        <v>51</v>
      </c>
      <c r="F77" s="49"/>
      <c r="G77" s="15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>
      <c r="A78" s="15">
        <v>57</v>
      </c>
      <c r="B78" s="37">
        <v>171516100073</v>
      </c>
      <c r="C78" s="65">
        <v>23</v>
      </c>
      <c r="D78" s="38"/>
      <c r="E78" s="65">
        <v>62</v>
      </c>
      <c r="F78" s="49"/>
      <c r="G78" s="15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>
      <c r="A79" s="15">
        <v>58</v>
      </c>
      <c r="B79" s="37">
        <v>171516100074</v>
      </c>
      <c r="C79" s="65">
        <v>22</v>
      </c>
      <c r="D79" s="38"/>
      <c r="E79" s="65">
        <v>56</v>
      </c>
      <c r="F79" s="49"/>
      <c r="G79" s="15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>
      <c r="A80" s="15">
        <v>59</v>
      </c>
      <c r="B80" s="37">
        <v>171516101075</v>
      </c>
      <c r="C80" s="65">
        <v>21</v>
      </c>
      <c r="D80" s="38"/>
      <c r="E80" s="65">
        <v>56</v>
      </c>
      <c r="F80" s="49"/>
      <c r="G80" s="15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>
      <c r="A81" s="15">
        <v>60</v>
      </c>
      <c r="B81" s="37">
        <v>171516101076</v>
      </c>
      <c r="C81" s="65">
        <v>19</v>
      </c>
      <c r="D81" s="38"/>
      <c r="E81" s="65">
        <v>51</v>
      </c>
      <c r="F81" s="49"/>
      <c r="G81" s="15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>
      <c r="A82" s="15">
        <v>61</v>
      </c>
      <c r="B82" s="37">
        <v>171516101077</v>
      </c>
      <c r="C82" s="65">
        <v>21</v>
      </c>
      <c r="E82" s="65">
        <v>57</v>
      </c>
    </row>
    <row r="83" spans="1:23">
      <c r="A83" s="15">
        <v>62</v>
      </c>
      <c r="B83" s="37">
        <v>171516101078</v>
      </c>
      <c r="C83" s="65">
        <v>23</v>
      </c>
      <c r="E83" s="65">
        <v>53</v>
      </c>
    </row>
    <row r="84" spans="1:23">
      <c r="A84" s="15">
        <v>63</v>
      </c>
      <c r="B84" s="37">
        <v>171516101079</v>
      </c>
      <c r="C84" s="65">
        <v>20</v>
      </c>
      <c r="E84" s="65">
        <v>44</v>
      </c>
    </row>
    <row r="85" spans="1:23">
      <c r="A85" s="15">
        <v>64</v>
      </c>
      <c r="B85" s="37">
        <v>171516101080</v>
      </c>
      <c r="C85" s="65">
        <v>17</v>
      </c>
      <c r="E85" s="65">
        <v>53</v>
      </c>
    </row>
  </sheetData>
  <mergeCells count="7">
    <mergeCell ref="O14:W18"/>
    <mergeCell ref="A15:E15"/>
    <mergeCell ref="I32:J32"/>
    <mergeCell ref="A12:E12"/>
    <mergeCell ref="G12:M12"/>
    <mergeCell ref="A13:E13"/>
    <mergeCell ref="A14:E14"/>
  </mergeCells>
  <conditionalFormatting sqref="C85">
    <cfRule type="cellIs" dxfId="14" priority="3" operator="equal">
      <formula>0</formula>
    </cfRule>
  </conditionalFormatting>
  <conditionalFormatting sqref="C22:C84">
    <cfRule type="cellIs" dxfId="13" priority="1" operator="equal">
      <formula>0</formula>
    </cfRule>
    <cfRule type="cellIs" dxfId="12" priority="2" operator="equal">
      <formula>"NA"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workbookViewId="0">
      <selection activeCell="B10" sqref="B1:B1048576"/>
    </sheetView>
  </sheetViews>
  <sheetFormatPr defaultRowHeight="14.5"/>
  <cols>
    <col min="2" max="2" width="12.90625" style="58" bestFit="1" customWidth="1"/>
  </cols>
  <sheetData>
    <row r="1" spans="1:23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89" t="s">
        <v>1</v>
      </c>
      <c r="B2" s="89"/>
      <c r="C2" s="89"/>
      <c r="D2" s="89"/>
      <c r="E2" s="89"/>
      <c r="F2" s="3"/>
      <c r="G2" s="4" t="s">
        <v>2</v>
      </c>
      <c r="H2" s="5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2.5">
      <c r="A3" s="89" t="s">
        <v>244</v>
      </c>
      <c r="B3" s="89"/>
      <c r="C3" s="89"/>
      <c r="D3" s="89"/>
      <c r="E3" s="89"/>
      <c r="F3" s="3"/>
      <c r="G3" s="4" t="s">
        <v>4</v>
      </c>
      <c r="H3" s="5"/>
      <c r="I3" s="7" t="s">
        <v>5</v>
      </c>
      <c r="J3" s="2"/>
      <c r="K3" s="8" t="s">
        <v>6</v>
      </c>
      <c r="L3" s="8" t="s">
        <v>7</v>
      </c>
      <c r="M3" s="2"/>
      <c r="N3" s="8" t="s">
        <v>8</v>
      </c>
      <c r="O3" s="88" t="s">
        <v>9</v>
      </c>
      <c r="P3" s="88"/>
      <c r="Q3" s="88"/>
      <c r="R3" s="88"/>
      <c r="S3" s="88"/>
      <c r="T3" s="88"/>
      <c r="U3" s="88"/>
      <c r="V3" s="88"/>
      <c r="W3" s="88"/>
    </row>
    <row r="4" spans="1:23" ht="21">
      <c r="A4" s="89" t="s">
        <v>245</v>
      </c>
      <c r="B4" s="89"/>
      <c r="C4" s="89"/>
      <c r="D4" s="89"/>
      <c r="E4" s="89"/>
      <c r="F4" s="3"/>
      <c r="G4" s="4" t="s">
        <v>11</v>
      </c>
      <c r="H4" s="5"/>
      <c r="I4" s="6"/>
      <c r="J4" s="2"/>
      <c r="K4" s="9" t="s">
        <v>12</v>
      </c>
      <c r="L4" s="9">
        <v>3</v>
      </c>
      <c r="M4" s="2"/>
      <c r="N4" s="10">
        <v>3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21">
      <c r="A5" s="11" t="s">
        <v>13</v>
      </c>
      <c r="B5" s="11"/>
      <c r="C5" s="11"/>
      <c r="D5" s="11"/>
      <c r="E5" s="11"/>
      <c r="F5" s="3"/>
      <c r="G5" s="4" t="s">
        <v>14</v>
      </c>
      <c r="H5" s="41">
        <f>(63/64)*100</f>
        <v>98.4375</v>
      </c>
      <c r="I5" s="6"/>
      <c r="J5" s="2"/>
      <c r="K5" s="13" t="s">
        <v>15</v>
      </c>
      <c r="L5" s="13">
        <v>2</v>
      </c>
      <c r="M5" s="2"/>
      <c r="N5" s="14">
        <v>2</v>
      </c>
      <c r="O5" s="88"/>
      <c r="P5" s="88"/>
      <c r="Q5" s="88"/>
      <c r="R5" s="88"/>
      <c r="S5" s="88"/>
      <c r="T5" s="88"/>
      <c r="U5" s="88"/>
      <c r="V5" s="88"/>
      <c r="W5" s="88"/>
    </row>
    <row r="6" spans="1:23" ht="21">
      <c r="A6" s="15"/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42">
        <f>(59/64)*100</f>
        <v>92.1875</v>
      </c>
      <c r="I6" s="6"/>
      <c r="J6" s="2"/>
      <c r="K6" s="19" t="s">
        <v>20</v>
      </c>
      <c r="L6" s="19">
        <v>1</v>
      </c>
      <c r="M6" s="2"/>
      <c r="N6" s="20">
        <v>1</v>
      </c>
      <c r="O6" s="88"/>
      <c r="P6" s="88"/>
      <c r="Q6" s="88"/>
      <c r="R6" s="88"/>
      <c r="S6" s="88"/>
      <c r="T6" s="88"/>
      <c r="U6" s="88"/>
      <c r="V6" s="88"/>
      <c r="W6" s="88"/>
    </row>
    <row r="7" spans="1:23" ht="58">
      <c r="A7" s="15"/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95.3125</v>
      </c>
      <c r="I7" s="26">
        <v>0.6</v>
      </c>
      <c r="J7" s="2"/>
      <c r="K7" s="27" t="s">
        <v>24</v>
      </c>
      <c r="L7" s="27">
        <v>0</v>
      </c>
      <c r="M7" s="2"/>
      <c r="N7" s="28"/>
      <c r="O7" s="88"/>
      <c r="P7" s="88"/>
      <c r="Q7" s="88"/>
      <c r="R7" s="88"/>
      <c r="S7" s="88"/>
      <c r="T7" s="88"/>
      <c r="U7" s="88"/>
      <c r="V7" s="88"/>
      <c r="W7" s="88"/>
    </row>
    <row r="8" spans="1:23">
      <c r="A8" s="15"/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207</v>
      </c>
      <c r="I8" s="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>
      <c r="A9" s="15"/>
      <c r="B9" s="21" t="s">
        <v>30</v>
      </c>
      <c r="C9" s="23" t="s">
        <v>140</v>
      </c>
      <c r="D9" s="23"/>
      <c r="E9" s="23" t="s">
        <v>140</v>
      </c>
      <c r="F9" s="29"/>
      <c r="G9" s="15"/>
      <c r="H9" s="30"/>
      <c r="I9" s="3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5">
      <c r="A10" s="15"/>
      <c r="B10" s="21" t="s">
        <v>32</v>
      </c>
      <c r="C10" s="23">
        <v>25</v>
      </c>
      <c r="D10" s="31">
        <f>(0.55*25)</f>
        <v>13.750000000000002</v>
      </c>
      <c r="E10" s="32">
        <v>75</v>
      </c>
      <c r="F10" s="33">
        <f>0.55*75</f>
        <v>41.25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  <c r="U10" s="36" t="s">
        <v>46</v>
      </c>
      <c r="V10" s="36" t="s">
        <v>47</v>
      </c>
      <c r="W10" s="2"/>
    </row>
    <row r="11" spans="1:23" ht="15.5">
      <c r="A11" s="15">
        <v>1</v>
      </c>
      <c r="B11" s="37">
        <v>171516100002</v>
      </c>
      <c r="C11" s="65">
        <v>23</v>
      </c>
      <c r="D11" s="38">
        <f>COUNTIF(C11:C82,"&gt;="&amp;D10)</f>
        <v>63</v>
      </c>
      <c r="E11" s="65">
        <v>69</v>
      </c>
      <c r="F11" s="39">
        <f>COUNTIF(E11:E82,"&gt;="&amp;F10)</f>
        <v>59</v>
      </c>
      <c r="G11" s="40" t="s">
        <v>48</v>
      </c>
      <c r="H11" s="4">
        <v>2</v>
      </c>
      <c r="I11" s="4">
        <v>2</v>
      </c>
      <c r="J11" s="4"/>
      <c r="K11" s="6"/>
      <c r="L11" s="6"/>
      <c r="M11" s="6"/>
      <c r="N11" s="6"/>
      <c r="O11" s="6"/>
      <c r="P11" s="6"/>
      <c r="Q11" s="4">
        <v>2</v>
      </c>
      <c r="R11" s="6"/>
      <c r="S11" s="6"/>
      <c r="T11" s="6">
        <v>2</v>
      </c>
      <c r="U11" s="6"/>
      <c r="V11" s="6">
        <v>3</v>
      </c>
      <c r="W11" s="2"/>
    </row>
    <row r="12" spans="1:23" ht="15.5">
      <c r="A12" s="15">
        <v>2</v>
      </c>
      <c r="B12" s="37">
        <v>171516100003</v>
      </c>
      <c r="C12" s="65">
        <v>23</v>
      </c>
      <c r="D12" s="41">
        <f>(63/64)*100</f>
        <v>98.4375</v>
      </c>
      <c r="E12" s="65">
        <v>67</v>
      </c>
      <c r="F12" s="42">
        <f>(59/64)*100</f>
        <v>92.1875</v>
      </c>
      <c r="G12" s="40" t="s">
        <v>49</v>
      </c>
      <c r="H12" s="43">
        <v>2</v>
      </c>
      <c r="I12" s="43">
        <v>1</v>
      </c>
      <c r="J12" s="4"/>
      <c r="K12" s="6"/>
      <c r="L12" s="6"/>
      <c r="M12" s="6"/>
      <c r="N12" s="6"/>
      <c r="O12" s="6"/>
      <c r="P12" s="6"/>
      <c r="Q12" s="43">
        <v>1</v>
      </c>
      <c r="R12" s="6"/>
      <c r="S12" s="6"/>
      <c r="T12" s="6">
        <v>2</v>
      </c>
      <c r="U12" s="6"/>
      <c r="V12" s="6">
        <v>1</v>
      </c>
      <c r="W12" s="2"/>
    </row>
    <row r="13" spans="1:23" ht="15.5">
      <c r="A13" s="15">
        <v>3</v>
      </c>
      <c r="B13" s="37">
        <v>171516100005</v>
      </c>
      <c r="C13" s="65">
        <v>23</v>
      </c>
      <c r="D13" s="38"/>
      <c r="E13" s="65">
        <v>37</v>
      </c>
      <c r="F13" s="44"/>
      <c r="G13" s="40" t="s">
        <v>50</v>
      </c>
      <c r="H13" s="43">
        <v>1</v>
      </c>
      <c r="I13" s="43">
        <v>1</v>
      </c>
      <c r="J13" s="4"/>
      <c r="K13" s="6"/>
      <c r="L13" s="6"/>
      <c r="M13" s="6"/>
      <c r="N13" s="6"/>
      <c r="O13" s="6"/>
      <c r="P13" s="6"/>
      <c r="Q13" s="43">
        <v>1</v>
      </c>
      <c r="R13" s="6"/>
      <c r="S13" s="6"/>
      <c r="T13" s="6">
        <v>1</v>
      </c>
      <c r="U13" s="6"/>
      <c r="V13" s="6">
        <v>2</v>
      </c>
      <c r="W13" s="2"/>
    </row>
    <row r="14" spans="1:23" ht="15.5">
      <c r="A14" s="15">
        <v>4</v>
      </c>
      <c r="B14" s="37">
        <v>171516100006</v>
      </c>
      <c r="C14" s="65">
        <v>23</v>
      </c>
      <c r="D14" s="38"/>
      <c r="E14" s="65">
        <v>69</v>
      </c>
      <c r="F14" s="44"/>
      <c r="G14" s="40" t="s">
        <v>51</v>
      </c>
      <c r="H14" s="43">
        <v>2</v>
      </c>
      <c r="I14" s="43">
        <v>1</v>
      </c>
      <c r="J14" s="4"/>
      <c r="K14" s="6"/>
      <c r="L14" s="6"/>
      <c r="M14" s="6"/>
      <c r="N14" s="6"/>
      <c r="O14" s="6"/>
      <c r="P14" s="6"/>
      <c r="Q14" s="43">
        <v>1</v>
      </c>
      <c r="R14" s="6"/>
      <c r="S14" s="6"/>
      <c r="T14" s="6">
        <v>2</v>
      </c>
      <c r="U14" s="6"/>
      <c r="V14" s="6">
        <v>1</v>
      </c>
      <c r="W14" s="2"/>
    </row>
    <row r="15" spans="1:23" ht="15.5">
      <c r="A15" s="15">
        <v>5</v>
      </c>
      <c r="B15" s="37">
        <v>171516100007</v>
      </c>
      <c r="C15" s="65">
        <v>22</v>
      </c>
      <c r="D15" s="38"/>
      <c r="E15" s="65">
        <v>61</v>
      </c>
      <c r="F15" s="44"/>
      <c r="G15" s="40" t="s">
        <v>52</v>
      </c>
      <c r="H15" s="43">
        <v>2</v>
      </c>
      <c r="I15" s="43">
        <v>1</v>
      </c>
      <c r="J15" s="4"/>
      <c r="K15" s="6"/>
      <c r="L15" s="6"/>
      <c r="M15" s="6"/>
      <c r="N15" s="6"/>
      <c r="O15" s="6"/>
      <c r="P15" s="6"/>
      <c r="Q15" s="43">
        <v>1</v>
      </c>
      <c r="R15" s="6"/>
      <c r="S15" s="6"/>
      <c r="T15" s="6">
        <v>2</v>
      </c>
      <c r="U15" s="6"/>
      <c r="V15" s="6">
        <v>1</v>
      </c>
      <c r="W15" s="2"/>
    </row>
    <row r="16" spans="1:23" ht="15.5">
      <c r="A16" s="15">
        <v>6</v>
      </c>
      <c r="B16" s="37">
        <v>171516100008</v>
      </c>
      <c r="C16" s="65">
        <v>19</v>
      </c>
      <c r="D16" s="38"/>
      <c r="E16" s="65">
        <v>59</v>
      </c>
      <c r="F16" s="44"/>
      <c r="G16" s="45" t="s">
        <v>53</v>
      </c>
      <c r="H16" s="79">
        <f>AVERAGE(H11:H15)</f>
        <v>1.8</v>
      </c>
      <c r="I16" s="79">
        <f t="shared" ref="I16:V16" si="0">AVERAGE(I11:I15)</f>
        <v>1.2</v>
      </c>
      <c r="J16" s="79"/>
      <c r="K16" s="79"/>
      <c r="L16" s="79"/>
      <c r="M16" s="79"/>
      <c r="N16" s="79"/>
      <c r="O16" s="79"/>
      <c r="P16" s="79"/>
      <c r="Q16" s="79">
        <f t="shared" si="0"/>
        <v>1.2</v>
      </c>
      <c r="R16" s="79"/>
      <c r="S16" s="79"/>
      <c r="T16" s="79">
        <f t="shared" si="0"/>
        <v>1.8</v>
      </c>
      <c r="U16" s="79"/>
      <c r="V16" s="79">
        <f t="shared" si="0"/>
        <v>1.6</v>
      </c>
      <c r="W16" s="2"/>
    </row>
    <row r="17" spans="1:23" ht="15.5">
      <c r="A17" s="15">
        <v>7</v>
      </c>
      <c r="B17" s="37">
        <v>171516100009</v>
      </c>
      <c r="C17" s="65">
        <v>23</v>
      </c>
      <c r="D17" s="38"/>
      <c r="E17" s="65">
        <v>69</v>
      </c>
      <c r="F17" s="38"/>
      <c r="G17" s="47" t="s">
        <v>54</v>
      </c>
      <c r="H17" s="48">
        <f>(95.31*H16)/100</f>
        <v>1.7155800000000001</v>
      </c>
      <c r="I17" s="48">
        <f t="shared" ref="I17:V17" si="1">(95.31*I16)/100</f>
        <v>1.1437200000000001</v>
      </c>
      <c r="J17" s="48"/>
      <c r="K17" s="48"/>
      <c r="L17" s="48"/>
      <c r="M17" s="48"/>
      <c r="N17" s="48"/>
      <c r="O17" s="48"/>
      <c r="P17" s="48"/>
      <c r="Q17" s="48">
        <f t="shared" si="1"/>
        <v>1.1437200000000001</v>
      </c>
      <c r="R17" s="48"/>
      <c r="S17" s="48"/>
      <c r="T17" s="48">
        <f t="shared" si="1"/>
        <v>1.7155800000000001</v>
      </c>
      <c r="U17" s="48"/>
      <c r="V17" s="48">
        <f t="shared" si="1"/>
        <v>1.5249600000000001</v>
      </c>
      <c r="W17" s="2"/>
    </row>
    <row r="18" spans="1:23">
      <c r="A18" s="15">
        <v>8</v>
      </c>
      <c r="B18" s="37">
        <v>171516100010</v>
      </c>
      <c r="C18" s="65">
        <v>22</v>
      </c>
      <c r="D18" s="38"/>
      <c r="E18" s="65">
        <v>48</v>
      </c>
      <c r="F18" s="49"/>
      <c r="G18" s="15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>
      <c r="A19" s="15">
        <v>9</v>
      </c>
      <c r="B19" s="37">
        <v>171516100011</v>
      </c>
      <c r="C19" s="65">
        <v>23</v>
      </c>
      <c r="D19" s="38"/>
      <c r="E19" s="65">
        <v>57</v>
      </c>
      <c r="F19" s="49"/>
      <c r="G19" s="15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>
      <c r="A20" s="15">
        <v>10</v>
      </c>
      <c r="B20" s="37">
        <v>171516100012</v>
      </c>
      <c r="C20" s="65">
        <v>23</v>
      </c>
      <c r="D20" s="38"/>
      <c r="E20" s="65">
        <v>56</v>
      </c>
      <c r="F20" s="49"/>
      <c r="G20" s="15"/>
      <c r="H20" s="2"/>
      <c r="I20" s="2"/>
      <c r="J20" s="30"/>
      <c r="K20" s="3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>
      <c r="A21" s="15">
        <v>11</v>
      </c>
      <c r="B21" s="37">
        <v>171516100013</v>
      </c>
      <c r="C21" s="65">
        <v>23</v>
      </c>
      <c r="D21" s="38"/>
      <c r="E21" s="65">
        <v>58</v>
      </c>
      <c r="F21" s="49"/>
      <c r="G21" s="15"/>
      <c r="H21" s="51"/>
      <c r="I21" s="90"/>
      <c r="J21" s="90"/>
      <c r="K21" s="2"/>
      <c r="L21" s="2"/>
      <c r="M21" s="30"/>
      <c r="N21" s="30"/>
      <c r="O21" s="30"/>
      <c r="P21" s="30"/>
      <c r="Q21" s="30"/>
      <c r="R21" s="2"/>
      <c r="S21" s="2"/>
      <c r="T21" s="2"/>
      <c r="U21" s="2"/>
      <c r="V21" s="2"/>
      <c r="W21" s="2"/>
    </row>
    <row r="22" spans="1:23">
      <c r="A22" s="15">
        <v>12</v>
      </c>
      <c r="B22" s="37">
        <v>171516100014</v>
      </c>
      <c r="C22" s="65">
        <v>22</v>
      </c>
      <c r="D22" s="38"/>
      <c r="E22" s="65">
        <v>21</v>
      </c>
      <c r="F22" s="49"/>
      <c r="G22" s="15"/>
      <c r="H22" s="52"/>
      <c r="I22" s="53"/>
      <c r="J22" s="53"/>
      <c r="K22" s="2"/>
      <c r="L22" s="2"/>
      <c r="M22" s="30"/>
      <c r="N22" s="30"/>
      <c r="O22" s="30"/>
      <c r="P22" s="30"/>
      <c r="Q22" s="30"/>
      <c r="R22" s="2"/>
      <c r="S22" s="2"/>
      <c r="T22" s="2"/>
      <c r="U22" s="2"/>
      <c r="V22" s="2"/>
      <c r="W22" s="2"/>
    </row>
    <row r="23" spans="1:23">
      <c r="A23" s="15">
        <v>13</v>
      </c>
      <c r="B23" s="37">
        <v>171516100017</v>
      </c>
      <c r="C23" s="65">
        <v>21</v>
      </c>
      <c r="D23" s="38"/>
      <c r="E23" s="65">
        <v>58</v>
      </c>
      <c r="F23" s="49"/>
      <c r="G23" s="15"/>
      <c r="H23" s="15"/>
      <c r="I23" s="2"/>
      <c r="J23" s="2"/>
      <c r="K23" s="2"/>
      <c r="L23" s="2"/>
      <c r="M23" s="2"/>
      <c r="N23" s="30"/>
      <c r="O23" s="30"/>
      <c r="P23" s="30"/>
      <c r="Q23" s="30"/>
      <c r="R23" s="30"/>
      <c r="S23" s="2"/>
      <c r="T23" s="2"/>
      <c r="U23" s="2"/>
      <c r="V23" s="2"/>
      <c r="W23" s="2"/>
    </row>
    <row r="24" spans="1:23">
      <c r="A24" s="15">
        <v>14</v>
      </c>
      <c r="B24" s="37">
        <v>171516100019</v>
      </c>
      <c r="C24" s="65">
        <v>23</v>
      </c>
      <c r="D24" s="38"/>
      <c r="E24" s="65">
        <v>58</v>
      </c>
      <c r="F24" s="49"/>
      <c r="G24" s="15"/>
      <c r="H24" s="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2"/>
    </row>
    <row r="25" spans="1:23" ht="15.5">
      <c r="A25" s="15">
        <v>15</v>
      </c>
      <c r="B25" s="37">
        <v>171516100021</v>
      </c>
      <c r="C25" s="65">
        <v>23</v>
      </c>
      <c r="D25" s="54"/>
      <c r="E25" s="65">
        <v>63</v>
      </c>
      <c r="F25" s="55"/>
      <c r="G25" s="56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2"/>
    </row>
    <row r="26" spans="1:23" ht="15.5">
      <c r="A26" s="15">
        <v>16</v>
      </c>
      <c r="B26" s="37">
        <v>171516100022</v>
      </c>
      <c r="C26" s="65">
        <v>24</v>
      </c>
      <c r="D26" s="38"/>
      <c r="E26" s="65">
        <v>64</v>
      </c>
      <c r="F26" s="49"/>
      <c r="G26" s="56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2"/>
    </row>
    <row r="27" spans="1:23" ht="15.5">
      <c r="A27" s="15">
        <v>17</v>
      </c>
      <c r="B27" s="37">
        <v>171516100023</v>
      </c>
      <c r="C27" s="65">
        <v>23</v>
      </c>
      <c r="D27" s="38"/>
      <c r="E27" s="65">
        <v>58</v>
      </c>
      <c r="F27" s="49"/>
      <c r="G27" s="56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2"/>
    </row>
    <row r="28" spans="1:23" ht="15.5">
      <c r="A28" s="15">
        <v>18</v>
      </c>
      <c r="B28" s="37">
        <v>171516100024</v>
      </c>
      <c r="C28" s="65">
        <v>23</v>
      </c>
      <c r="D28" s="38"/>
      <c r="E28" s="65">
        <v>63</v>
      </c>
      <c r="F28" s="49"/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2"/>
    </row>
    <row r="29" spans="1:23" ht="15.5">
      <c r="A29" s="15">
        <v>19</v>
      </c>
      <c r="B29" s="37">
        <v>171516100026</v>
      </c>
      <c r="C29" s="65">
        <v>23</v>
      </c>
      <c r="D29" s="38"/>
      <c r="E29" s="65">
        <v>69</v>
      </c>
      <c r="F29" s="49"/>
      <c r="G29" s="56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2"/>
    </row>
    <row r="30" spans="1:23" ht="15.5">
      <c r="A30" s="15">
        <v>20</v>
      </c>
      <c r="B30" s="37">
        <v>171516100030</v>
      </c>
      <c r="C30" s="65">
        <v>24</v>
      </c>
      <c r="D30" s="38"/>
      <c r="E30" s="65">
        <v>58</v>
      </c>
      <c r="F30" s="49"/>
      <c r="G30" s="56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2"/>
    </row>
    <row r="31" spans="1:23" ht="15.5">
      <c r="A31" s="15">
        <v>21</v>
      </c>
      <c r="B31" s="37">
        <v>171516100031</v>
      </c>
      <c r="C31" s="65">
        <v>23</v>
      </c>
      <c r="D31" s="38"/>
      <c r="E31" s="65">
        <v>58</v>
      </c>
      <c r="F31" s="49"/>
      <c r="G31" s="56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2"/>
    </row>
    <row r="32" spans="1:23" ht="15.5">
      <c r="A32" s="15">
        <v>22</v>
      </c>
      <c r="B32" s="37">
        <v>171516100032</v>
      </c>
      <c r="C32" s="65">
        <v>23</v>
      </c>
      <c r="D32" s="38"/>
      <c r="E32" s="65">
        <v>59</v>
      </c>
      <c r="F32" s="49"/>
      <c r="G32" s="56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2"/>
    </row>
    <row r="33" spans="1:23" ht="15.5">
      <c r="A33" s="15">
        <v>23</v>
      </c>
      <c r="B33" s="37">
        <v>171516100033</v>
      </c>
      <c r="C33" s="65">
        <v>24</v>
      </c>
      <c r="D33" s="38"/>
      <c r="E33" s="65">
        <v>68</v>
      </c>
      <c r="F33" s="49"/>
      <c r="G33" s="5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2"/>
    </row>
    <row r="34" spans="1:23" ht="15.5">
      <c r="A34" s="15">
        <v>24</v>
      </c>
      <c r="B34" s="37">
        <v>171516100034</v>
      </c>
      <c r="C34" s="65">
        <v>23</v>
      </c>
      <c r="D34" s="38"/>
      <c r="E34" s="65">
        <v>70</v>
      </c>
      <c r="F34" s="49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>
      <c r="A35" s="15">
        <v>25</v>
      </c>
      <c r="B35" s="37">
        <v>171516100035</v>
      </c>
      <c r="C35" s="65">
        <v>23</v>
      </c>
      <c r="D35" s="38"/>
      <c r="E35" s="65">
        <v>62</v>
      </c>
      <c r="F35" s="49"/>
      <c r="G35" s="50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2"/>
    </row>
    <row r="36" spans="1:23">
      <c r="A36" s="15">
        <v>26</v>
      </c>
      <c r="B36" s="37">
        <v>171516100037</v>
      </c>
      <c r="C36" s="65">
        <v>22</v>
      </c>
      <c r="D36" s="38"/>
      <c r="E36" s="65">
        <v>58</v>
      </c>
      <c r="F36" s="49"/>
      <c r="G36" s="15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>
      <c r="A37" s="15">
        <v>27</v>
      </c>
      <c r="B37" s="37">
        <v>171516100038</v>
      </c>
      <c r="C37" s="65">
        <v>23</v>
      </c>
      <c r="D37" s="38"/>
      <c r="E37" s="65">
        <v>65</v>
      </c>
      <c r="F37" s="49"/>
      <c r="G37" s="15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5">
      <c r="A38" s="15">
        <v>28</v>
      </c>
      <c r="B38" s="37">
        <v>171516100039</v>
      </c>
      <c r="C38" s="65">
        <v>24</v>
      </c>
      <c r="D38" s="38"/>
      <c r="E38" s="65">
        <v>68</v>
      </c>
      <c r="F38" s="49"/>
      <c r="G38" s="5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2"/>
    </row>
    <row r="39" spans="1:23" ht="15.5">
      <c r="A39" s="15">
        <v>29</v>
      </c>
      <c r="B39" s="37">
        <v>171516100040</v>
      </c>
      <c r="C39" s="65">
        <v>22</v>
      </c>
      <c r="D39" s="38"/>
      <c r="E39" s="65">
        <v>56</v>
      </c>
      <c r="F39" s="49"/>
      <c r="G39" s="56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2"/>
    </row>
    <row r="40" spans="1:23" ht="15.5">
      <c r="A40" s="15">
        <v>30</v>
      </c>
      <c r="B40" s="37">
        <v>171516100041</v>
      </c>
      <c r="C40" s="65">
        <v>24</v>
      </c>
      <c r="D40" s="38"/>
      <c r="E40" s="65">
        <v>62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2"/>
    </row>
    <row r="41" spans="1:23" ht="15.5">
      <c r="A41" s="15">
        <v>31</v>
      </c>
      <c r="B41" s="37">
        <v>171516100042</v>
      </c>
      <c r="C41" s="65">
        <v>23</v>
      </c>
      <c r="D41" s="38"/>
      <c r="E41" s="65">
        <v>58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2"/>
    </row>
    <row r="42" spans="1:23" ht="15.5">
      <c r="A42" s="15">
        <v>32</v>
      </c>
      <c r="B42" s="37">
        <v>171516100043</v>
      </c>
      <c r="C42" s="65">
        <v>13</v>
      </c>
      <c r="D42" s="38"/>
      <c r="E42" s="65">
        <v>64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2"/>
    </row>
    <row r="43" spans="1:23" ht="15.5">
      <c r="A43" s="15">
        <v>33</v>
      </c>
      <c r="B43" s="37">
        <v>171516100044</v>
      </c>
      <c r="C43" s="65">
        <v>22</v>
      </c>
      <c r="D43" s="38"/>
      <c r="E43" s="65">
        <v>70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2"/>
    </row>
    <row r="44" spans="1:23" ht="15.5">
      <c r="A44" s="15">
        <v>34</v>
      </c>
      <c r="B44" s="37">
        <v>171516100045</v>
      </c>
      <c r="C44" s="65">
        <v>22</v>
      </c>
      <c r="D44" s="38"/>
      <c r="E44" s="65">
        <v>61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2"/>
    </row>
    <row r="45" spans="1:23" ht="15.5">
      <c r="A45" s="15">
        <v>35</v>
      </c>
      <c r="B45" s="37">
        <v>171516100048</v>
      </c>
      <c r="C45" s="65">
        <v>23</v>
      </c>
      <c r="D45" s="38"/>
      <c r="E45" s="65">
        <v>66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2"/>
    </row>
    <row r="46" spans="1:23" ht="15.5">
      <c r="A46" s="15">
        <v>36</v>
      </c>
      <c r="B46" s="37">
        <v>171516100049</v>
      </c>
      <c r="C46" s="65">
        <v>22</v>
      </c>
      <c r="D46" s="38"/>
      <c r="E46" s="65">
        <v>58</v>
      </c>
      <c r="F46" s="49"/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2"/>
    </row>
    <row r="47" spans="1:23" ht="15.5">
      <c r="A47" s="15">
        <v>37</v>
      </c>
      <c r="B47" s="37">
        <v>171516100050</v>
      </c>
      <c r="C47" s="65">
        <v>24</v>
      </c>
      <c r="D47" s="38"/>
      <c r="E47" s="65">
        <v>65</v>
      </c>
      <c r="F47" s="49"/>
      <c r="G47" s="5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2"/>
    </row>
    <row r="48" spans="1:23" ht="15.5">
      <c r="A48" s="15">
        <v>38</v>
      </c>
      <c r="B48" s="37">
        <v>171516100051</v>
      </c>
      <c r="C48" s="65">
        <v>22</v>
      </c>
      <c r="D48" s="38"/>
      <c r="E48" s="65">
        <v>57</v>
      </c>
      <c r="F48" s="49"/>
      <c r="G48" s="5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2"/>
    </row>
    <row r="49" spans="1:23">
      <c r="A49" s="15">
        <v>39</v>
      </c>
      <c r="B49" s="37">
        <v>171516100052</v>
      </c>
      <c r="C49" s="65">
        <v>18</v>
      </c>
      <c r="D49" s="38"/>
      <c r="E49" s="65">
        <v>61</v>
      </c>
      <c r="F49" s="49"/>
      <c r="G49" s="50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2"/>
    </row>
    <row r="50" spans="1:23">
      <c r="A50" s="15">
        <v>40</v>
      </c>
      <c r="B50" s="37">
        <v>171516100053</v>
      </c>
      <c r="C50" s="65">
        <v>21</v>
      </c>
      <c r="D50" s="38"/>
      <c r="E50" s="65">
        <v>61</v>
      </c>
      <c r="F50" s="49"/>
      <c r="G50" s="15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>
      <c r="A51" s="15">
        <v>41</v>
      </c>
      <c r="B51" s="37">
        <v>171516100054</v>
      </c>
      <c r="C51" s="65">
        <v>22</v>
      </c>
      <c r="D51" s="38"/>
      <c r="E51" s="65">
        <v>41</v>
      </c>
      <c r="F51" s="49"/>
      <c r="G51" s="15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5">
      <c r="A52" s="15">
        <v>42</v>
      </c>
      <c r="B52" s="37">
        <v>171516100055</v>
      </c>
      <c r="C52" s="65">
        <v>23</v>
      </c>
      <c r="D52" s="54"/>
      <c r="E52" s="65">
        <v>66</v>
      </c>
      <c r="F52" s="55"/>
      <c r="G52" s="5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2"/>
    </row>
    <row r="53" spans="1:23" ht="15.5">
      <c r="A53" s="15">
        <v>43</v>
      </c>
      <c r="B53" s="37">
        <v>171516100056</v>
      </c>
      <c r="C53" s="65">
        <v>23</v>
      </c>
      <c r="D53" s="54"/>
      <c r="E53" s="65">
        <v>47</v>
      </c>
      <c r="F53" s="55"/>
      <c r="G53" s="5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2"/>
    </row>
    <row r="54" spans="1:23" ht="15.5">
      <c r="A54" s="15">
        <v>44</v>
      </c>
      <c r="B54" s="37">
        <v>171516100057</v>
      </c>
      <c r="C54" s="65">
        <v>23</v>
      </c>
      <c r="D54" s="38"/>
      <c r="E54" s="65">
        <v>66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2"/>
    </row>
    <row r="55" spans="1:23" ht="15.5">
      <c r="A55" s="15">
        <v>45</v>
      </c>
      <c r="B55" s="37">
        <v>171516100058</v>
      </c>
      <c r="C55" s="65">
        <v>23</v>
      </c>
      <c r="D55" s="38"/>
      <c r="E55" s="65">
        <v>67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2"/>
    </row>
    <row r="56" spans="1:23" ht="15.5">
      <c r="A56" s="15">
        <v>46</v>
      </c>
      <c r="B56" s="37">
        <v>171516100059</v>
      </c>
      <c r="C56" s="65">
        <v>22</v>
      </c>
      <c r="D56" s="38"/>
      <c r="E56" s="65">
        <v>58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2"/>
    </row>
    <row r="57" spans="1:23" ht="15.5">
      <c r="A57" s="15">
        <v>47</v>
      </c>
      <c r="B57" s="37">
        <v>171516100060</v>
      </c>
      <c r="C57" s="65">
        <v>23</v>
      </c>
      <c r="D57" s="38"/>
      <c r="E57" s="65">
        <v>64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2"/>
    </row>
    <row r="58" spans="1:23" ht="15.5">
      <c r="A58" s="15">
        <v>48</v>
      </c>
      <c r="B58" s="37">
        <v>171516100061</v>
      </c>
      <c r="C58" s="65">
        <v>23</v>
      </c>
      <c r="D58" s="38"/>
      <c r="E58" s="65">
        <v>70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2"/>
    </row>
    <row r="59" spans="1:23" ht="15.5">
      <c r="A59" s="15">
        <v>49</v>
      </c>
      <c r="B59" s="37">
        <v>171516100064</v>
      </c>
      <c r="C59" s="65">
        <v>24</v>
      </c>
      <c r="D59" s="38"/>
      <c r="E59" s="65">
        <v>54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2"/>
    </row>
    <row r="60" spans="1:23" ht="15.5">
      <c r="A60" s="15">
        <v>50</v>
      </c>
      <c r="B60" s="37">
        <v>171516100066</v>
      </c>
      <c r="C60" s="65">
        <v>24</v>
      </c>
      <c r="D60" s="38"/>
      <c r="E60" s="65">
        <v>69</v>
      </c>
      <c r="F60" s="49"/>
      <c r="G60" s="5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2"/>
    </row>
    <row r="61" spans="1:23" ht="15.5">
      <c r="A61" s="15">
        <v>51</v>
      </c>
      <c r="B61" s="37">
        <v>171516100067</v>
      </c>
      <c r="C61" s="65">
        <v>23</v>
      </c>
      <c r="D61" s="38"/>
      <c r="E61" s="65">
        <v>62</v>
      </c>
      <c r="F61" s="49"/>
      <c r="G61" s="56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2"/>
    </row>
    <row r="62" spans="1:23" ht="15.5">
      <c r="A62" s="15">
        <v>52</v>
      </c>
      <c r="B62" s="37">
        <v>171516100068</v>
      </c>
      <c r="C62" s="65">
        <v>22</v>
      </c>
      <c r="D62" s="38"/>
      <c r="E62" s="65">
        <v>0</v>
      </c>
      <c r="F62" s="49"/>
      <c r="G62" s="5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2"/>
    </row>
    <row r="63" spans="1:23">
      <c r="A63" s="15">
        <v>53</v>
      </c>
      <c r="B63" s="37">
        <v>171516100069</v>
      </c>
      <c r="C63" s="65">
        <v>23</v>
      </c>
      <c r="D63" s="38"/>
      <c r="E63" s="65">
        <v>59</v>
      </c>
      <c r="F63" s="49"/>
      <c r="G63" s="15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>
      <c r="A64" s="15">
        <v>54</v>
      </c>
      <c r="B64" s="37">
        <v>171516100070</v>
      </c>
      <c r="C64" s="65">
        <v>23</v>
      </c>
      <c r="D64" s="38"/>
      <c r="E64" s="65">
        <v>69</v>
      </c>
      <c r="F64" s="49"/>
      <c r="G64" s="1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>
      <c r="A65" s="15">
        <v>55</v>
      </c>
      <c r="B65" s="37">
        <v>171516100071</v>
      </c>
      <c r="C65" s="65">
        <v>24</v>
      </c>
      <c r="D65" s="38"/>
      <c r="E65" s="65">
        <v>66</v>
      </c>
      <c r="F65" s="49"/>
      <c r="G65" s="1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>
      <c r="A66" s="15">
        <v>56</v>
      </c>
      <c r="B66" s="37">
        <v>171516100072</v>
      </c>
      <c r="C66" s="65">
        <v>22</v>
      </c>
      <c r="D66" s="38"/>
      <c r="E66" s="65">
        <v>44</v>
      </c>
      <c r="F66" s="49"/>
      <c r="G66" s="1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>
      <c r="A67" s="15">
        <v>57</v>
      </c>
      <c r="B67" s="37">
        <v>171516100073</v>
      </c>
      <c r="C67" s="65">
        <v>23</v>
      </c>
      <c r="D67" s="38"/>
      <c r="E67" s="65">
        <v>62</v>
      </c>
      <c r="F67" s="49"/>
      <c r="G67" s="1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>
      <c r="A68" s="15">
        <v>58</v>
      </c>
      <c r="B68" s="37">
        <v>171516100074</v>
      </c>
      <c r="C68" s="65">
        <v>22</v>
      </c>
      <c r="D68" s="38"/>
      <c r="E68" s="65">
        <v>53</v>
      </c>
      <c r="F68" s="49"/>
      <c r="G68" s="15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>
      <c r="A69" s="15">
        <v>59</v>
      </c>
      <c r="B69" s="37">
        <v>171516101075</v>
      </c>
      <c r="C69" s="65">
        <v>23</v>
      </c>
      <c r="D69" s="38"/>
      <c r="E69" s="65">
        <v>67</v>
      </c>
      <c r="F69" s="49"/>
      <c r="G69" s="15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>
      <c r="A70" s="15">
        <v>60</v>
      </c>
      <c r="B70" s="37">
        <v>171516101076</v>
      </c>
      <c r="C70" s="65">
        <v>24</v>
      </c>
      <c r="D70" s="38"/>
      <c r="E70" s="65">
        <v>56</v>
      </c>
      <c r="F70" s="49"/>
      <c r="G70" s="15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>
      <c r="A71" s="15">
        <v>61</v>
      </c>
      <c r="B71" s="37">
        <v>171516101077</v>
      </c>
      <c r="C71" s="65">
        <v>23</v>
      </c>
      <c r="E71" s="65">
        <v>71</v>
      </c>
    </row>
    <row r="72" spans="1:23">
      <c r="A72" s="15">
        <v>62</v>
      </c>
      <c r="B72" s="37">
        <v>171516101078</v>
      </c>
      <c r="C72" s="65">
        <v>22</v>
      </c>
      <c r="E72" s="65">
        <v>57</v>
      </c>
    </row>
    <row r="73" spans="1:23">
      <c r="A73" s="15">
        <v>63</v>
      </c>
      <c r="B73" s="37">
        <v>171516101079</v>
      </c>
      <c r="C73" s="65">
        <v>23</v>
      </c>
      <c r="E73" s="65">
        <v>55</v>
      </c>
    </row>
    <row r="74" spans="1:23">
      <c r="A74" s="15">
        <v>64</v>
      </c>
      <c r="B74" s="37">
        <v>171516101080</v>
      </c>
      <c r="C74" s="65">
        <v>23</v>
      </c>
      <c r="E74" s="65">
        <v>41</v>
      </c>
    </row>
  </sheetData>
  <mergeCells count="7">
    <mergeCell ref="O3:W7"/>
    <mergeCell ref="A4:E4"/>
    <mergeCell ref="I21:J21"/>
    <mergeCell ref="A1:E1"/>
    <mergeCell ref="G1:M1"/>
    <mergeCell ref="A2:E2"/>
    <mergeCell ref="A3:E3"/>
  </mergeCells>
  <conditionalFormatting sqref="C74">
    <cfRule type="cellIs" dxfId="11" priority="3" operator="equal">
      <formula>0</formula>
    </cfRule>
  </conditionalFormatting>
  <conditionalFormatting sqref="C11:C73">
    <cfRule type="cellIs" dxfId="10" priority="1" operator="equal">
      <formula>0</formula>
    </cfRule>
    <cfRule type="cellIs" dxfId="9" priority="2" operator="equal">
      <formula>"NA"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6"/>
  <sheetViews>
    <sheetView topLeftCell="F7" workbookViewId="0">
      <selection activeCell="H17" sqref="H17:W17"/>
    </sheetView>
  </sheetViews>
  <sheetFormatPr defaultRowHeight="14.5"/>
  <sheetData>
    <row r="1" spans="1:23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89" t="s">
        <v>1</v>
      </c>
      <c r="B2" s="89"/>
      <c r="C2" s="89"/>
      <c r="D2" s="89"/>
      <c r="E2" s="89"/>
      <c r="F2" s="3"/>
      <c r="G2" s="4" t="s">
        <v>2</v>
      </c>
      <c r="H2" s="5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2.5">
      <c r="A3" s="89" t="s">
        <v>247</v>
      </c>
      <c r="B3" s="89"/>
      <c r="C3" s="89"/>
      <c r="D3" s="89"/>
      <c r="E3" s="89"/>
      <c r="F3" s="3"/>
      <c r="G3" s="4" t="s">
        <v>4</v>
      </c>
      <c r="H3" s="5"/>
      <c r="I3" s="7" t="s">
        <v>5</v>
      </c>
      <c r="J3" s="2"/>
      <c r="K3" s="8" t="s">
        <v>6</v>
      </c>
      <c r="L3" s="8" t="s">
        <v>7</v>
      </c>
      <c r="M3" s="2"/>
      <c r="N3" s="8" t="s">
        <v>8</v>
      </c>
      <c r="O3" s="88" t="s">
        <v>9</v>
      </c>
      <c r="P3" s="88"/>
      <c r="Q3" s="88"/>
      <c r="R3" s="88"/>
      <c r="S3" s="88"/>
      <c r="T3" s="88"/>
      <c r="U3" s="88"/>
      <c r="V3" s="88"/>
      <c r="W3" s="88"/>
    </row>
    <row r="4" spans="1:23" ht="21">
      <c r="A4" s="89" t="s">
        <v>246</v>
      </c>
      <c r="B4" s="89"/>
      <c r="C4" s="89"/>
      <c r="D4" s="89"/>
      <c r="E4" s="89"/>
      <c r="F4" s="3"/>
      <c r="G4" s="4" t="s">
        <v>11</v>
      </c>
      <c r="H4" s="5"/>
      <c r="I4" s="6"/>
      <c r="J4" s="2"/>
      <c r="K4" s="9" t="s">
        <v>12</v>
      </c>
      <c r="L4" s="9">
        <v>3</v>
      </c>
      <c r="M4" s="2"/>
      <c r="N4" s="10">
        <v>3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21">
      <c r="A5" s="11" t="s">
        <v>13</v>
      </c>
      <c r="B5" s="11"/>
      <c r="C5" s="11"/>
      <c r="D5" s="11"/>
      <c r="E5" s="11"/>
      <c r="F5" s="3"/>
      <c r="G5" s="4" t="s">
        <v>14</v>
      </c>
      <c r="H5" s="41">
        <f>(64/64)*100</f>
        <v>100</v>
      </c>
      <c r="I5" s="6"/>
      <c r="J5" s="2"/>
      <c r="K5" s="13" t="s">
        <v>15</v>
      </c>
      <c r="L5" s="13">
        <v>2</v>
      </c>
      <c r="M5" s="2"/>
      <c r="N5" s="14">
        <v>2</v>
      </c>
      <c r="O5" s="88"/>
      <c r="P5" s="88"/>
      <c r="Q5" s="88"/>
      <c r="R5" s="88"/>
      <c r="S5" s="88"/>
      <c r="T5" s="88"/>
      <c r="U5" s="88"/>
      <c r="V5" s="88"/>
      <c r="W5" s="88"/>
    </row>
    <row r="6" spans="1:23" ht="21">
      <c r="A6" s="15"/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42">
        <f>(62/64)*100</f>
        <v>96.875</v>
      </c>
      <c r="I6" s="6"/>
      <c r="J6" s="2"/>
      <c r="K6" s="19" t="s">
        <v>20</v>
      </c>
      <c r="L6" s="19">
        <v>1</v>
      </c>
      <c r="M6" s="2"/>
      <c r="N6" s="20">
        <v>1</v>
      </c>
      <c r="O6" s="88"/>
      <c r="P6" s="88"/>
      <c r="Q6" s="88"/>
      <c r="R6" s="88"/>
      <c r="S6" s="88"/>
      <c r="T6" s="88"/>
      <c r="U6" s="88"/>
      <c r="V6" s="88"/>
      <c r="W6" s="88"/>
    </row>
    <row r="7" spans="1:23" ht="58">
      <c r="A7" s="15"/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98.4375</v>
      </c>
      <c r="I7" s="26">
        <v>0.6</v>
      </c>
      <c r="J7" s="2"/>
      <c r="K7" s="27" t="s">
        <v>24</v>
      </c>
      <c r="L7" s="27">
        <v>0</v>
      </c>
      <c r="M7" s="2"/>
      <c r="N7" s="28"/>
      <c r="O7" s="88"/>
      <c r="P7" s="88"/>
      <c r="Q7" s="88"/>
      <c r="R7" s="88"/>
      <c r="S7" s="88"/>
      <c r="T7" s="88"/>
      <c r="U7" s="88"/>
      <c r="V7" s="88"/>
      <c r="W7" s="88"/>
    </row>
    <row r="8" spans="1:23">
      <c r="A8" s="15"/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57</v>
      </c>
      <c r="I8" s="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>
      <c r="A9" s="15"/>
      <c r="B9" s="21" t="s">
        <v>30</v>
      </c>
      <c r="C9" s="23" t="s">
        <v>140</v>
      </c>
      <c r="D9" s="23"/>
      <c r="E9" s="23" t="s">
        <v>140</v>
      </c>
      <c r="F9" s="29"/>
      <c r="G9" s="15"/>
      <c r="H9" s="30"/>
      <c r="I9" s="3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5">
      <c r="A10" s="15"/>
      <c r="B10" s="21" t="s">
        <v>32</v>
      </c>
      <c r="C10" s="23">
        <v>30</v>
      </c>
      <c r="D10" s="31">
        <f>(0.55*30)</f>
        <v>16.5</v>
      </c>
      <c r="E10" s="32">
        <v>70</v>
      </c>
      <c r="F10" s="33">
        <f>0.55*70</f>
        <v>38.5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  <c r="U10" s="36" t="s">
        <v>46</v>
      </c>
      <c r="V10" s="36" t="s">
        <v>47</v>
      </c>
      <c r="W10" s="2"/>
    </row>
    <row r="11" spans="1:23" ht="15.5">
      <c r="A11" s="15">
        <v>1</v>
      </c>
      <c r="B11" s="70">
        <f>[6]Sheet1!$E$3487</f>
        <v>171516100067</v>
      </c>
      <c r="C11" s="65">
        <v>20</v>
      </c>
      <c r="D11" s="38">
        <f>COUNTIF(C11:C82,"&gt;="&amp;D10)</f>
        <v>64</v>
      </c>
      <c r="E11" s="65">
        <v>64</v>
      </c>
      <c r="F11" s="39">
        <f>COUNTIF(E11:E82,"&gt;="&amp;F10)</f>
        <v>62</v>
      </c>
      <c r="G11" s="40" t="s">
        <v>48</v>
      </c>
      <c r="H11" s="4">
        <v>2</v>
      </c>
      <c r="I11" s="4">
        <v>2</v>
      </c>
      <c r="J11" s="6"/>
      <c r="K11" s="6"/>
      <c r="L11" s="4">
        <v>2</v>
      </c>
      <c r="M11" s="6"/>
      <c r="N11" s="6"/>
      <c r="O11" s="6"/>
      <c r="P11" s="6"/>
      <c r="Q11" s="4">
        <v>2</v>
      </c>
      <c r="R11" s="6"/>
      <c r="S11" s="6"/>
      <c r="T11" s="4">
        <v>2</v>
      </c>
      <c r="U11" s="6"/>
      <c r="V11" s="4">
        <v>2</v>
      </c>
      <c r="W11" s="2"/>
    </row>
    <row r="12" spans="1:23" ht="15.5">
      <c r="A12" s="15">
        <v>2</v>
      </c>
      <c r="B12" s="70">
        <f>[6]Sheet1!$E$3521</f>
        <v>171516100026</v>
      </c>
      <c r="C12" s="65">
        <v>24</v>
      </c>
      <c r="D12" s="41">
        <f>(64/64)*100</f>
        <v>100</v>
      </c>
      <c r="E12" s="65">
        <v>64</v>
      </c>
      <c r="F12" s="42">
        <f>(62/64)*100</f>
        <v>96.875</v>
      </c>
      <c r="G12" s="40" t="s">
        <v>49</v>
      </c>
      <c r="H12" s="43">
        <v>3</v>
      </c>
      <c r="I12" s="43">
        <v>3</v>
      </c>
      <c r="J12" s="6"/>
      <c r="K12" s="6"/>
      <c r="L12" s="43">
        <v>3</v>
      </c>
      <c r="M12" s="6"/>
      <c r="N12" s="6"/>
      <c r="O12" s="6"/>
      <c r="P12" s="6"/>
      <c r="Q12" s="43">
        <v>3</v>
      </c>
      <c r="R12" s="6"/>
      <c r="S12" s="6"/>
      <c r="T12" s="43">
        <v>3</v>
      </c>
      <c r="U12" s="6"/>
      <c r="V12" s="43">
        <v>3</v>
      </c>
      <c r="W12" s="2"/>
    </row>
    <row r="13" spans="1:23" ht="15.5">
      <c r="A13" s="15">
        <v>3</v>
      </c>
      <c r="B13" s="70">
        <f>[6]Sheet1!$E$3524</f>
        <v>171516100061</v>
      </c>
      <c r="C13" s="65">
        <v>22</v>
      </c>
      <c r="D13" s="38"/>
      <c r="E13" s="65">
        <v>64</v>
      </c>
      <c r="F13" s="44"/>
      <c r="G13" s="40" t="s">
        <v>50</v>
      </c>
      <c r="H13" s="43">
        <v>1</v>
      </c>
      <c r="I13" s="43">
        <v>1</v>
      </c>
      <c r="J13" s="6"/>
      <c r="K13" s="6"/>
      <c r="L13" s="43">
        <v>1</v>
      </c>
      <c r="M13" s="6"/>
      <c r="N13" s="6"/>
      <c r="O13" s="6"/>
      <c r="P13" s="6"/>
      <c r="Q13" s="43">
        <v>1</v>
      </c>
      <c r="R13" s="6"/>
      <c r="S13" s="6"/>
      <c r="T13" s="43">
        <v>1</v>
      </c>
      <c r="U13" s="6"/>
      <c r="V13" s="43">
        <v>1</v>
      </c>
      <c r="W13" s="2"/>
    </row>
    <row r="14" spans="1:23" ht="15.5">
      <c r="A14" s="15">
        <v>4</v>
      </c>
      <c r="B14" s="70">
        <f>[6]Sheet1!$E$3554</f>
        <v>171516100022</v>
      </c>
      <c r="C14" s="65">
        <v>24</v>
      </c>
      <c r="D14" s="38"/>
      <c r="E14" s="65">
        <v>60</v>
      </c>
      <c r="F14" s="44"/>
      <c r="G14" s="40" t="s">
        <v>51</v>
      </c>
      <c r="H14" s="43">
        <v>3</v>
      </c>
      <c r="I14" s="43">
        <v>3</v>
      </c>
      <c r="J14" s="6"/>
      <c r="K14" s="6"/>
      <c r="L14" s="43">
        <v>3</v>
      </c>
      <c r="M14" s="6"/>
      <c r="N14" s="6"/>
      <c r="O14" s="6"/>
      <c r="P14" s="6"/>
      <c r="Q14" s="43">
        <v>3</v>
      </c>
      <c r="R14" s="6"/>
      <c r="S14" s="6"/>
      <c r="T14" s="43">
        <v>3</v>
      </c>
      <c r="U14" s="6"/>
      <c r="V14" s="43">
        <v>3</v>
      </c>
      <c r="W14" s="2"/>
    </row>
    <row r="15" spans="1:23" ht="15.5">
      <c r="A15" s="15">
        <v>5</v>
      </c>
      <c r="B15" s="70">
        <f>[6]Sheet1!$E$3567</f>
        <v>171516100003</v>
      </c>
      <c r="C15" s="65">
        <v>20</v>
      </c>
      <c r="D15" s="38"/>
      <c r="E15" s="65">
        <v>56</v>
      </c>
      <c r="F15" s="44"/>
      <c r="G15" s="40" t="s">
        <v>52</v>
      </c>
      <c r="H15" s="43">
        <v>2</v>
      </c>
      <c r="I15" s="43">
        <v>2</v>
      </c>
      <c r="J15" s="6"/>
      <c r="K15" s="6"/>
      <c r="L15" s="43">
        <v>2</v>
      </c>
      <c r="M15" s="6"/>
      <c r="N15" s="6"/>
      <c r="O15" s="6"/>
      <c r="P15" s="6"/>
      <c r="Q15" s="43">
        <v>2</v>
      </c>
      <c r="R15" s="6"/>
      <c r="S15" s="6"/>
      <c r="T15" s="43">
        <v>2</v>
      </c>
      <c r="U15" s="6"/>
      <c r="V15" s="43">
        <v>2</v>
      </c>
      <c r="W15" s="2"/>
    </row>
    <row r="16" spans="1:23" ht="15.5">
      <c r="A16" s="15">
        <v>6</v>
      </c>
      <c r="B16" s="70">
        <f>[6]Sheet1!$E$3577</f>
        <v>171516100058</v>
      </c>
      <c r="C16" s="65">
        <v>22</v>
      </c>
      <c r="D16" s="38"/>
      <c r="E16" s="65">
        <v>60</v>
      </c>
      <c r="F16" s="44"/>
      <c r="G16" s="45" t="s">
        <v>53</v>
      </c>
      <c r="H16" s="79">
        <f>AVERAGE(H11:H15)</f>
        <v>2.2000000000000002</v>
      </c>
      <c r="I16" s="79">
        <f t="shared" ref="I16:V16" si="0">AVERAGE(I11:I15)</f>
        <v>2.2000000000000002</v>
      </c>
      <c r="J16" s="79"/>
      <c r="K16" s="79"/>
      <c r="L16" s="79">
        <f t="shared" si="0"/>
        <v>2.2000000000000002</v>
      </c>
      <c r="M16" s="79"/>
      <c r="N16" s="79"/>
      <c r="O16" s="79"/>
      <c r="P16" s="79"/>
      <c r="Q16" s="79">
        <f t="shared" si="0"/>
        <v>2.2000000000000002</v>
      </c>
      <c r="R16" s="79"/>
      <c r="S16" s="79"/>
      <c r="T16" s="79">
        <f t="shared" si="0"/>
        <v>2.2000000000000002</v>
      </c>
      <c r="U16" s="79"/>
      <c r="V16" s="79">
        <f t="shared" si="0"/>
        <v>2.2000000000000002</v>
      </c>
      <c r="W16" s="2"/>
    </row>
    <row r="17" spans="1:23" ht="15.5">
      <c r="A17" s="15">
        <v>7</v>
      </c>
      <c r="B17" s="70">
        <f>[6]Sheet1!E3583</f>
        <v>171516100017</v>
      </c>
      <c r="C17" s="65">
        <v>20</v>
      </c>
      <c r="D17" s="38"/>
      <c r="E17" s="65">
        <v>56</v>
      </c>
      <c r="F17" s="38"/>
      <c r="G17" s="47" t="s">
        <v>54</v>
      </c>
      <c r="H17" s="48">
        <f>(98.44*H16)/100</f>
        <v>2.16568</v>
      </c>
      <c r="I17" s="48">
        <f t="shared" ref="I17:V17" si="1">(98.44*I16)/100</f>
        <v>2.16568</v>
      </c>
      <c r="J17" s="48"/>
      <c r="K17" s="48"/>
      <c r="L17" s="48">
        <f t="shared" si="1"/>
        <v>2.16568</v>
      </c>
      <c r="M17" s="48"/>
      <c r="N17" s="48"/>
      <c r="O17" s="48"/>
      <c r="P17" s="48"/>
      <c r="Q17" s="48">
        <f t="shared" si="1"/>
        <v>2.16568</v>
      </c>
      <c r="R17" s="48"/>
      <c r="S17" s="48"/>
      <c r="T17" s="48">
        <f t="shared" si="1"/>
        <v>2.16568</v>
      </c>
      <c r="U17" s="48"/>
      <c r="V17" s="48">
        <f t="shared" si="1"/>
        <v>2.16568</v>
      </c>
      <c r="W17" s="2"/>
    </row>
    <row r="18" spans="1:23">
      <c r="A18" s="15">
        <v>8</v>
      </c>
      <c r="B18" s="70">
        <f>[6]Sheet1!E3584</f>
        <v>171516100019</v>
      </c>
      <c r="C18" s="65">
        <v>22</v>
      </c>
      <c r="D18" s="38"/>
      <c r="E18" s="65">
        <v>56</v>
      </c>
      <c r="F18" s="49"/>
      <c r="G18" s="15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>
      <c r="A19" s="15">
        <v>9</v>
      </c>
      <c r="B19" s="70">
        <f>[6]Sheet1!E3585</f>
        <v>171516100050</v>
      </c>
      <c r="C19" s="65">
        <v>24</v>
      </c>
      <c r="D19" s="38"/>
      <c r="E19" s="65">
        <v>56</v>
      </c>
      <c r="F19" s="49"/>
      <c r="G19" s="15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>
      <c r="A20" s="15">
        <v>10</v>
      </c>
      <c r="B20" s="70">
        <f>[6]Sheet1!E3590</f>
        <v>171516100008</v>
      </c>
      <c r="C20" s="65">
        <v>24</v>
      </c>
      <c r="D20" s="38"/>
      <c r="E20" s="65">
        <v>56</v>
      </c>
      <c r="F20" s="49"/>
      <c r="G20" s="15"/>
      <c r="H20" s="2"/>
      <c r="I20" s="2"/>
      <c r="J20" s="30"/>
      <c r="K20" s="3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>
      <c r="A21" s="15">
        <v>11</v>
      </c>
      <c r="B21" s="70">
        <f>[6]Sheet1!E3591</f>
        <v>171516100024</v>
      </c>
      <c r="C21" s="65">
        <v>26</v>
      </c>
      <c r="D21" s="38"/>
      <c r="E21" s="65">
        <v>50</v>
      </c>
      <c r="F21" s="49"/>
      <c r="G21" s="15"/>
      <c r="H21" s="51"/>
      <c r="I21" s="90"/>
      <c r="J21" s="90"/>
      <c r="K21" s="2"/>
      <c r="L21" s="2"/>
      <c r="M21" s="30"/>
      <c r="N21" s="30"/>
      <c r="O21" s="30"/>
      <c r="P21" s="30"/>
      <c r="Q21" s="30"/>
      <c r="R21" s="2"/>
      <c r="S21" s="2"/>
      <c r="T21" s="2"/>
      <c r="U21" s="2"/>
      <c r="V21" s="2"/>
      <c r="W21" s="2"/>
    </row>
    <row r="22" spans="1:23">
      <c r="A22" s="15">
        <v>12</v>
      </c>
      <c r="B22" s="70">
        <f>[6]Sheet1!E3592</f>
        <v>171516100030</v>
      </c>
      <c r="C22" s="65">
        <v>24</v>
      </c>
      <c r="D22" s="38"/>
      <c r="E22" s="65">
        <v>50</v>
      </c>
      <c r="F22" s="49"/>
      <c r="G22" s="15"/>
      <c r="H22" s="52"/>
      <c r="I22" s="53"/>
      <c r="J22" s="53"/>
      <c r="K22" s="2"/>
      <c r="L22" s="2"/>
      <c r="M22" s="30"/>
      <c r="N22" s="30"/>
      <c r="O22" s="30"/>
      <c r="P22" s="30"/>
      <c r="Q22" s="30"/>
      <c r="R22" s="2"/>
      <c r="S22" s="2"/>
      <c r="T22" s="2"/>
      <c r="U22" s="2"/>
      <c r="V22" s="2"/>
      <c r="W22" s="2"/>
    </row>
    <row r="23" spans="1:23">
      <c r="A23" s="15">
        <v>13</v>
      </c>
      <c r="B23" s="70">
        <f>[6]Sheet1!E3596</f>
        <v>171516100055</v>
      </c>
      <c r="C23" s="65">
        <v>20</v>
      </c>
      <c r="D23" s="38"/>
      <c r="E23" s="65">
        <v>56</v>
      </c>
      <c r="F23" s="49"/>
      <c r="G23" s="15"/>
      <c r="H23" s="15"/>
      <c r="I23" s="2"/>
      <c r="J23" s="2"/>
      <c r="K23" s="2"/>
      <c r="L23" s="2"/>
      <c r="M23" s="2"/>
      <c r="N23" s="30"/>
      <c r="O23" s="30"/>
      <c r="P23" s="30"/>
      <c r="Q23" s="30"/>
      <c r="R23" s="30"/>
      <c r="S23" s="2"/>
      <c r="T23" s="2"/>
      <c r="U23" s="2"/>
      <c r="V23" s="2"/>
      <c r="W23" s="2"/>
    </row>
    <row r="24" spans="1:23">
      <c r="A24" s="15">
        <v>14</v>
      </c>
      <c r="B24" s="70">
        <f>[6]Sheet1!E3597</f>
        <v>171516100060</v>
      </c>
      <c r="C24" s="65">
        <v>20</v>
      </c>
      <c r="D24" s="38"/>
      <c r="E24" s="65">
        <v>56</v>
      </c>
      <c r="F24" s="49"/>
      <c r="G24" s="15"/>
      <c r="H24" s="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2"/>
    </row>
    <row r="25" spans="1:23" ht="15.5">
      <c r="A25" s="15">
        <v>15</v>
      </c>
      <c r="B25" s="70">
        <f>[6]Sheet1!E3598</f>
        <v>171516100071</v>
      </c>
      <c r="C25" s="65">
        <v>22</v>
      </c>
      <c r="D25" s="54"/>
      <c r="E25" s="65">
        <v>56</v>
      </c>
      <c r="F25" s="55"/>
      <c r="G25" s="56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2"/>
    </row>
    <row r="26" spans="1:23" ht="15.5">
      <c r="A26" s="15">
        <v>16</v>
      </c>
      <c r="B26" s="70">
        <f>[6]Sheet1!E3599</f>
        <v>171516100074</v>
      </c>
      <c r="C26" s="65">
        <v>26</v>
      </c>
      <c r="D26" s="38"/>
      <c r="E26" s="65">
        <v>60</v>
      </c>
      <c r="F26" s="49"/>
      <c r="G26" s="56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2"/>
    </row>
    <row r="27" spans="1:23" ht="15.5">
      <c r="A27" s="15">
        <v>17</v>
      </c>
      <c r="B27" s="70">
        <f>[6]Sheet1!E3604</f>
        <v>171516100006</v>
      </c>
      <c r="C27" s="65">
        <v>24</v>
      </c>
      <c r="D27" s="38"/>
      <c r="E27" s="65">
        <v>60</v>
      </c>
      <c r="F27" s="49"/>
      <c r="G27" s="56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2"/>
    </row>
    <row r="28" spans="1:23" ht="15.5">
      <c r="A28" s="15">
        <v>18</v>
      </c>
      <c r="B28" s="70">
        <f>[6]Sheet1!E3605</f>
        <v>171516100007</v>
      </c>
      <c r="C28" s="65">
        <v>20</v>
      </c>
      <c r="D28" s="38"/>
      <c r="E28" s="65">
        <v>60</v>
      </c>
      <c r="F28" s="49"/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2"/>
    </row>
    <row r="29" spans="1:23" ht="15.5">
      <c r="A29" s="15">
        <v>19</v>
      </c>
      <c r="B29" s="70">
        <f>[6]Sheet1!E3606</f>
        <v>171516100013</v>
      </c>
      <c r="C29" s="65">
        <v>22</v>
      </c>
      <c r="D29" s="38"/>
      <c r="E29" s="65">
        <v>60</v>
      </c>
      <c r="F29" s="49"/>
      <c r="G29" s="56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2"/>
    </row>
    <row r="30" spans="1:23" ht="15.5">
      <c r="A30" s="15">
        <v>20</v>
      </c>
      <c r="B30" s="70">
        <f>[6]Sheet1!$E$3615</f>
        <v>171516100066</v>
      </c>
      <c r="C30" s="65">
        <v>26</v>
      </c>
      <c r="D30" s="38"/>
      <c r="E30" s="65">
        <v>60</v>
      </c>
      <c r="F30" s="49"/>
      <c r="G30" s="56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2"/>
    </row>
    <row r="31" spans="1:23" ht="15.5">
      <c r="A31" s="15">
        <v>21</v>
      </c>
      <c r="B31" s="70">
        <f>[6]Sheet1!$E$3625</f>
        <v>171516100023</v>
      </c>
      <c r="C31" s="65">
        <v>20</v>
      </c>
      <c r="D31" s="38"/>
      <c r="E31" s="65">
        <v>50</v>
      </c>
      <c r="F31" s="49"/>
      <c r="G31" s="56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2"/>
    </row>
    <row r="32" spans="1:23" ht="15.5">
      <c r="A32" s="15">
        <v>22</v>
      </c>
      <c r="B32" s="70">
        <f>[6]Sheet1!E3637</f>
        <v>171516100043</v>
      </c>
      <c r="C32" s="65">
        <v>22</v>
      </c>
      <c r="D32" s="38"/>
      <c r="E32" s="65">
        <v>56</v>
      </c>
      <c r="F32" s="49"/>
      <c r="G32" s="56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2"/>
    </row>
    <row r="33" spans="1:23" ht="15.5">
      <c r="A33" s="15">
        <v>23</v>
      </c>
      <c r="B33" s="70">
        <f>[6]Sheet1!E3638</f>
        <v>171516100059</v>
      </c>
      <c r="C33" s="65">
        <v>24</v>
      </c>
      <c r="D33" s="38"/>
      <c r="E33" s="65">
        <v>60</v>
      </c>
      <c r="F33" s="49"/>
      <c r="G33" s="5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2"/>
    </row>
    <row r="34" spans="1:23" ht="15.5">
      <c r="A34" s="15">
        <v>24</v>
      </c>
      <c r="B34" s="70">
        <f>[6]Sheet1!E3639</f>
        <v>171516100038</v>
      </c>
      <c r="C34" s="65">
        <v>22</v>
      </c>
      <c r="D34" s="38"/>
      <c r="E34" s="65">
        <v>60</v>
      </c>
      <c r="F34" s="49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>
      <c r="A35" s="15">
        <v>25</v>
      </c>
      <c r="B35" s="70">
        <f>[6]Sheet1!E3640</f>
        <v>171516100044</v>
      </c>
      <c r="C35" s="65">
        <v>24</v>
      </c>
      <c r="D35" s="38"/>
      <c r="E35" s="65">
        <v>56</v>
      </c>
      <c r="F35" s="49"/>
      <c r="G35" s="50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2"/>
    </row>
    <row r="36" spans="1:23">
      <c r="A36" s="15">
        <v>26</v>
      </c>
      <c r="B36" s="70">
        <f>[6]Sheet1!E3641</f>
        <v>171516100049</v>
      </c>
      <c r="C36" s="65">
        <v>24</v>
      </c>
      <c r="D36" s="38"/>
      <c r="E36" s="65">
        <v>56</v>
      </c>
      <c r="F36" s="49"/>
      <c r="G36" s="15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>
      <c r="A37" s="15">
        <v>27</v>
      </c>
      <c r="B37" s="70">
        <f>[6]Sheet1!E3646</f>
        <v>171516100034</v>
      </c>
      <c r="C37" s="65">
        <v>22</v>
      </c>
      <c r="D37" s="38"/>
      <c r="E37" s="65">
        <v>60</v>
      </c>
      <c r="F37" s="49"/>
      <c r="G37" s="15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5">
      <c r="A38" s="15">
        <v>28</v>
      </c>
      <c r="B38" s="70">
        <f>[6]Sheet1!E3647</f>
        <v>171516100048</v>
      </c>
      <c r="C38" s="65">
        <v>24</v>
      </c>
      <c r="D38" s="38"/>
      <c r="E38" s="65">
        <v>28</v>
      </c>
      <c r="F38" s="49"/>
      <c r="G38" s="5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2"/>
    </row>
    <row r="39" spans="1:23" ht="15.5">
      <c r="A39" s="15">
        <v>29</v>
      </c>
      <c r="B39" s="70">
        <f>[6]Sheet1!E3648</f>
        <v>171516100054</v>
      </c>
      <c r="C39" s="65">
        <v>24</v>
      </c>
      <c r="D39" s="38"/>
      <c r="E39" s="65">
        <v>56</v>
      </c>
      <c r="F39" s="49"/>
      <c r="G39" s="56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2"/>
    </row>
    <row r="40" spans="1:23" ht="15.5">
      <c r="A40" s="15">
        <v>30</v>
      </c>
      <c r="B40" s="70">
        <f>[6]Sheet1!E3649</f>
        <v>171516100012</v>
      </c>
      <c r="C40" s="65">
        <v>24</v>
      </c>
      <c r="D40" s="38"/>
      <c r="E40" s="65">
        <v>60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2"/>
    </row>
    <row r="41" spans="1:23" ht="15.5">
      <c r="A41" s="15">
        <v>31</v>
      </c>
      <c r="B41" s="70">
        <f>[6]Sheet1!E3650</f>
        <v>171516100045</v>
      </c>
      <c r="C41" s="65">
        <v>22</v>
      </c>
      <c r="D41" s="38"/>
      <c r="E41" s="65">
        <v>56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2"/>
    </row>
    <row r="42" spans="1:23" ht="15.5">
      <c r="A42" s="15">
        <v>32</v>
      </c>
      <c r="B42" s="70">
        <f>[6]Sheet1!E3651</f>
        <v>171516100051</v>
      </c>
      <c r="C42" s="65">
        <v>26</v>
      </c>
      <c r="D42" s="38"/>
      <c r="E42" s="65">
        <v>50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2"/>
    </row>
    <row r="43" spans="1:23" ht="15.5">
      <c r="A43" s="15">
        <v>33</v>
      </c>
      <c r="B43" s="70">
        <f>[6]Sheet1!E3652</f>
        <v>171516100002</v>
      </c>
      <c r="C43" s="65">
        <v>24</v>
      </c>
      <c r="D43" s="38"/>
      <c r="E43" s="65">
        <v>56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2"/>
    </row>
    <row r="44" spans="1:23" ht="15.5">
      <c r="A44" s="15">
        <v>34</v>
      </c>
      <c r="B44" s="70">
        <f>[6]Sheet1!E3653</f>
        <v>171516100014</v>
      </c>
      <c r="C44" s="65">
        <v>22</v>
      </c>
      <c r="D44" s="38"/>
      <c r="E44" s="65">
        <v>56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2"/>
    </row>
    <row r="45" spans="1:23" ht="15.5">
      <c r="A45" s="15">
        <v>35</v>
      </c>
      <c r="B45" s="70">
        <f>[6]Sheet1!E3654</f>
        <v>171516100070</v>
      </c>
      <c r="C45" s="65">
        <v>20</v>
      </c>
      <c r="D45" s="38"/>
      <c r="E45" s="65">
        <v>60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2"/>
    </row>
    <row r="46" spans="1:23" ht="15.5">
      <c r="A46" s="15">
        <v>36</v>
      </c>
      <c r="B46" s="70">
        <f>[6]Sheet1!$E$3656</f>
        <v>171516100053</v>
      </c>
      <c r="C46" s="65">
        <v>26</v>
      </c>
      <c r="D46" s="38"/>
      <c r="E46" s="65">
        <v>56</v>
      </c>
      <c r="F46" s="49"/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2"/>
    </row>
    <row r="47" spans="1:23" ht="15.5">
      <c r="A47" s="15">
        <v>37</v>
      </c>
      <c r="B47" s="70">
        <f>[6]Sheet1!E3664</f>
        <v>171516100056</v>
      </c>
      <c r="C47" s="65">
        <v>24</v>
      </c>
      <c r="D47" s="38"/>
      <c r="E47" s="65">
        <v>60</v>
      </c>
      <c r="F47" s="49"/>
      <c r="G47" s="5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2"/>
    </row>
    <row r="48" spans="1:23" ht="15.5">
      <c r="A48" s="15">
        <v>38</v>
      </c>
      <c r="B48" s="70">
        <f>[6]Sheet1!E3665</f>
        <v>171516100073</v>
      </c>
      <c r="C48" s="65">
        <v>24</v>
      </c>
      <c r="D48" s="38"/>
      <c r="E48" s="65">
        <v>56</v>
      </c>
      <c r="F48" s="49"/>
      <c r="G48" s="5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2"/>
    </row>
    <row r="49" spans="1:23">
      <c r="A49" s="15">
        <v>39</v>
      </c>
      <c r="B49" s="70">
        <f>[6]Sheet1!E3671</f>
        <v>171516100009</v>
      </c>
      <c r="C49" s="65">
        <v>22</v>
      </c>
      <c r="D49" s="38"/>
      <c r="E49" s="65">
        <v>56</v>
      </c>
      <c r="F49" s="49"/>
      <c r="G49" s="50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2"/>
    </row>
    <row r="50" spans="1:23">
      <c r="A50" s="15">
        <v>40</v>
      </c>
      <c r="B50" s="70">
        <f>[6]Sheet1!E3672</f>
        <v>171516100041</v>
      </c>
      <c r="C50" s="65">
        <v>24</v>
      </c>
      <c r="D50" s="38"/>
      <c r="E50" s="65">
        <v>56</v>
      </c>
      <c r="F50" s="49"/>
      <c r="G50" s="15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>
      <c r="A51" s="15">
        <v>41</v>
      </c>
      <c r="B51" s="70">
        <f>[6]Sheet1!E3673</f>
        <v>171516100068</v>
      </c>
      <c r="C51" s="65">
        <v>22</v>
      </c>
      <c r="D51" s="38"/>
      <c r="E51" s="65">
        <v>48</v>
      </c>
      <c r="F51" s="49"/>
      <c r="G51" s="15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5">
      <c r="A52" s="15">
        <v>42</v>
      </c>
      <c r="B52" s="70">
        <f>[6]Sheet1!E3674</f>
        <v>171516100069</v>
      </c>
      <c r="C52" s="65">
        <v>24</v>
      </c>
      <c r="D52" s="54"/>
      <c r="E52" s="65">
        <v>60</v>
      </c>
      <c r="F52" s="55"/>
      <c r="G52" s="5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2"/>
    </row>
    <row r="53" spans="1:23" ht="15.5">
      <c r="A53" s="15">
        <v>43</v>
      </c>
      <c r="B53" s="70">
        <f>[6]Sheet1!E3675</f>
        <v>171516100011</v>
      </c>
      <c r="C53" s="65">
        <v>26</v>
      </c>
      <c r="D53" s="54"/>
      <c r="E53" s="65">
        <v>56</v>
      </c>
      <c r="F53" s="55"/>
      <c r="G53" s="5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2"/>
    </row>
    <row r="54" spans="1:23" ht="15.5">
      <c r="A54" s="15">
        <v>44</v>
      </c>
      <c r="B54" s="70">
        <f>[6]Sheet1!$E$3679</f>
        <v>171516100040</v>
      </c>
      <c r="C54" s="65">
        <v>24</v>
      </c>
      <c r="D54" s="38"/>
      <c r="E54" s="65">
        <v>56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2"/>
    </row>
    <row r="55" spans="1:23" ht="15.5">
      <c r="A55" s="15">
        <v>45</v>
      </c>
      <c r="B55" s="70">
        <f>[6]Sheet1!E3685</f>
        <v>171516100005</v>
      </c>
      <c r="C55" s="65">
        <v>22</v>
      </c>
      <c r="D55" s="38"/>
      <c r="E55" s="65">
        <v>60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2"/>
    </row>
    <row r="56" spans="1:23" ht="15.5">
      <c r="A56" s="15">
        <v>46</v>
      </c>
      <c r="B56" s="70">
        <f>[6]Sheet1!E3686</f>
        <v>171516100010</v>
      </c>
      <c r="C56" s="65">
        <v>26</v>
      </c>
      <c r="D56" s="38"/>
      <c r="E56" s="65">
        <v>56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2"/>
    </row>
    <row r="57" spans="1:23" ht="15.5">
      <c r="A57" s="15">
        <v>47</v>
      </c>
      <c r="B57" s="70">
        <f>[6]Sheet1!E3687</f>
        <v>171516100032</v>
      </c>
      <c r="C57" s="65">
        <v>24</v>
      </c>
      <c r="D57" s="38"/>
      <c r="E57" s="65">
        <v>60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2"/>
    </row>
    <row r="58" spans="1:23" ht="15.5">
      <c r="A58" s="15">
        <v>48</v>
      </c>
      <c r="B58" s="70">
        <f>[6]Sheet1!E3688</f>
        <v>171516100057</v>
      </c>
      <c r="C58" s="65">
        <v>20</v>
      </c>
      <c r="D58" s="38"/>
      <c r="E58" s="65">
        <v>60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2"/>
    </row>
    <row r="59" spans="1:23" ht="15.5">
      <c r="A59" s="15">
        <v>49</v>
      </c>
      <c r="B59" s="70">
        <f>[6]Sheet1!E3691</f>
        <v>171516100021</v>
      </c>
      <c r="C59" s="65">
        <v>22</v>
      </c>
      <c r="D59" s="38"/>
      <c r="E59" s="65">
        <v>56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2"/>
    </row>
    <row r="60" spans="1:23" ht="15.5">
      <c r="A60" s="15">
        <v>50</v>
      </c>
      <c r="B60" s="70">
        <f>[6]Sheet1!E3692</f>
        <v>171516100039</v>
      </c>
      <c r="C60" s="65">
        <v>24</v>
      </c>
      <c r="D60" s="38"/>
      <c r="E60" s="65">
        <v>48</v>
      </c>
      <c r="F60" s="49"/>
      <c r="G60" s="5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2"/>
    </row>
    <row r="61" spans="1:23" ht="15.5">
      <c r="A61" s="15">
        <v>51</v>
      </c>
      <c r="B61" s="70">
        <f>[6]Sheet1!E3693</f>
        <v>171516100064</v>
      </c>
      <c r="C61" s="65">
        <v>28</v>
      </c>
      <c r="D61" s="38"/>
      <c r="E61" s="65">
        <v>68</v>
      </c>
      <c r="F61" s="49"/>
      <c r="G61" s="56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2"/>
    </row>
    <row r="62" spans="1:23" ht="15.5">
      <c r="A62" s="15">
        <v>52</v>
      </c>
      <c r="B62" s="70">
        <f>[6]Sheet1!$E$3697</f>
        <v>171516100037</v>
      </c>
      <c r="C62" s="65">
        <v>26</v>
      </c>
      <c r="D62" s="38"/>
      <c r="E62" s="65">
        <v>24</v>
      </c>
      <c r="F62" s="49"/>
      <c r="G62" s="5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2"/>
    </row>
    <row r="63" spans="1:23">
      <c r="A63" s="15">
        <v>53</v>
      </c>
      <c r="B63" s="70">
        <f>[6]Sheet1!$E$3699</f>
        <v>171516100031</v>
      </c>
      <c r="C63" s="65">
        <v>24</v>
      </c>
      <c r="D63" s="38"/>
      <c r="E63" s="65">
        <v>48</v>
      </c>
      <c r="F63" s="49"/>
      <c r="G63" s="15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>
      <c r="A64" s="15">
        <v>54</v>
      </c>
      <c r="B64" s="70">
        <f>[6]Sheet1!E3702</f>
        <v>171516100033</v>
      </c>
      <c r="C64" s="65">
        <v>22</v>
      </c>
      <c r="D64" s="38"/>
      <c r="E64" s="65">
        <v>56</v>
      </c>
      <c r="F64" s="49"/>
      <c r="G64" s="1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>
      <c r="A65" s="15">
        <v>55</v>
      </c>
      <c r="B65" s="70">
        <f>[6]Sheet1!E3703</f>
        <v>171516100035</v>
      </c>
      <c r="C65" s="65">
        <v>24</v>
      </c>
      <c r="D65" s="38"/>
      <c r="E65" s="65">
        <v>56</v>
      </c>
      <c r="F65" s="49"/>
      <c r="G65" s="1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>
      <c r="A66" s="15">
        <v>56</v>
      </c>
      <c r="B66" s="70">
        <f>[6]Sheet1!E3704</f>
        <v>171516100042</v>
      </c>
      <c r="C66" s="65">
        <v>26</v>
      </c>
      <c r="D66" s="38"/>
      <c r="E66" s="65">
        <v>56</v>
      </c>
      <c r="F66" s="49"/>
      <c r="G66" s="1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>
      <c r="A67" s="15">
        <v>57</v>
      </c>
      <c r="B67" s="70">
        <f>[6]Sheet1!E3705</f>
        <v>171516100052</v>
      </c>
      <c r="C67" s="65">
        <v>24</v>
      </c>
      <c r="D67" s="38"/>
      <c r="E67" s="65">
        <v>60</v>
      </c>
      <c r="F67" s="49"/>
      <c r="G67" s="1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>
      <c r="A68" s="15">
        <v>58</v>
      </c>
      <c r="B68" s="70">
        <f>[6]Sheet1!$E$3709</f>
        <v>171516100062</v>
      </c>
      <c r="C68" s="65">
        <v>22</v>
      </c>
      <c r="D68" s="38"/>
      <c r="E68" s="65">
        <v>64</v>
      </c>
      <c r="F68" s="49"/>
      <c r="G68" s="15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>
      <c r="A69" s="15">
        <v>59</v>
      </c>
      <c r="B69" s="70">
        <f>[6]Sheet1!E3714</f>
        <v>171516100018</v>
      </c>
      <c r="C69" s="65">
        <v>24</v>
      </c>
      <c r="D69" s="38"/>
      <c r="E69" s="65">
        <v>60</v>
      </c>
      <c r="F69" s="49"/>
      <c r="G69" s="15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>
      <c r="A70" s="15">
        <v>60</v>
      </c>
      <c r="B70" s="70">
        <f>[6]Sheet1!E3715</f>
        <v>171516100072</v>
      </c>
      <c r="C70" s="65">
        <v>26</v>
      </c>
      <c r="D70" s="38"/>
      <c r="E70" s="65">
        <v>56</v>
      </c>
      <c r="F70" s="49"/>
      <c r="G70" s="15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>
      <c r="A71" s="15">
        <v>61</v>
      </c>
      <c r="B71" s="37">
        <v>171516101077</v>
      </c>
      <c r="C71" s="65">
        <v>24</v>
      </c>
      <c r="E71" s="65">
        <v>56</v>
      </c>
    </row>
    <row r="72" spans="1:23">
      <c r="A72" s="15">
        <v>62</v>
      </c>
      <c r="B72" s="37">
        <v>171516101078</v>
      </c>
      <c r="C72" s="65">
        <v>22</v>
      </c>
      <c r="E72" s="65">
        <v>56</v>
      </c>
    </row>
    <row r="73" spans="1:23">
      <c r="A73" s="15">
        <v>63</v>
      </c>
      <c r="B73" s="37">
        <v>171516101079</v>
      </c>
      <c r="C73" s="65">
        <v>24</v>
      </c>
      <c r="E73" s="65">
        <v>56</v>
      </c>
    </row>
    <row r="74" spans="1:23">
      <c r="A74" s="15">
        <v>64</v>
      </c>
      <c r="B74" s="37">
        <v>171516101080</v>
      </c>
      <c r="C74" s="65">
        <v>24</v>
      </c>
      <c r="E74" s="65">
        <v>60</v>
      </c>
    </row>
    <row r="75" spans="1:23">
      <c r="A75" s="15"/>
      <c r="B75" s="70"/>
      <c r="C75" s="38"/>
      <c r="E75" s="38"/>
    </row>
    <row r="76" spans="1:23">
      <c r="A76" s="15"/>
      <c r="B76" s="70"/>
      <c r="C76" s="38"/>
      <c r="E76" s="38"/>
    </row>
  </sheetData>
  <mergeCells count="7">
    <mergeCell ref="O3:W7"/>
    <mergeCell ref="A4:E4"/>
    <mergeCell ref="I21:J21"/>
    <mergeCell ref="A1:E1"/>
    <mergeCell ref="G1:M1"/>
    <mergeCell ref="A2:E2"/>
    <mergeCell ref="A3:E3"/>
  </mergeCells>
  <conditionalFormatting sqref="C11:C76">
    <cfRule type="cellIs" dxfId="8" priority="1" operator="equal">
      <formula>0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topLeftCell="A8" workbookViewId="0">
      <selection activeCell="A17" sqref="A17"/>
    </sheetView>
  </sheetViews>
  <sheetFormatPr defaultRowHeight="14.5"/>
  <sheetData>
    <row r="1" spans="1:23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89" t="s">
        <v>1</v>
      </c>
      <c r="B2" s="89"/>
      <c r="C2" s="89"/>
      <c r="D2" s="89"/>
      <c r="E2" s="89"/>
      <c r="F2" s="3"/>
      <c r="G2" s="4" t="s">
        <v>2</v>
      </c>
      <c r="H2" s="5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2.5">
      <c r="A3" s="89" t="s">
        <v>248</v>
      </c>
      <c r="B3" s="89"/>
      <c r="C3" s="89"/>
      <c r="D3" s="89"/>
      <c r="E3" s="89"/>
      <c r="F3" s="3"/>
      <c r="G3" s="4" t="s">
        <v>4</v>
      </c>
      <c r="H3" s="5"/>
      <c r="I3" s="7" t="s">
        <v>5</v>
      </c>
      <c r="J3" s="2"/>
      <c r="K3" s="8" t="s">
        <v>6</v>
      </c>
      <c r="L3" s="8" t="s">
        <v>7</v>
      </c>
      <c r="M3" s="2"/>
      <c r="N3" s="8" t="s">
        <v>8</v>
      </c>
      <c r="O3" s="88" t="s">
        <v>9</v>
      </c>
      <c r="P3" s="88"/>
      <c r="Q3" s="88"/>
      <c r="R3" s="88"/>
      <c r="S3" s="88"/>
      <c r="T3" s="88"/>
      <c r="U3" s="88"/>
      <c r="V3" s="88"/>
      <c r="W3" s="88"/>
    </row>
    <row r="4" spans="1:23" ht="21">
      <c r="A4" s="89" t="s">
        <v>249</v>
      </c>
      <c r="B4" s="89"/>
      <c r="C4" s="89"/>
      <c r="D4" s="89"/>
      <c r="E4" s="89"/>
      <c r="F4" s="3"/>
      <c r="G4" s="4" t="s">
        <v>11</v>
      </c>
      <c r="H4" s="5"/>
      <c r="I4" s="6"/>
      <c r="J4" s="2"/>
      <c r="K4" s="9" t="s">
        <v>12</v>
      </c>
      <c r="L4" s="9">
        <v>3</v>
      </c>
      <c r="M4" s="2"/>
      <c r="N4" s="10">
        <v>3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21">
      <c r="A5" s="11" t="s">
        <v>13</v>
      </c>
      <c r="B5" s="11"/>
      <c r="C5" s="11"/>
      <c r="D5" s="11"/>
      <c r="E5" s="11"/>
      <c r="F5" s="3"/>
      <c r="G5" s="4" t="s">
        <v>14</v>
      </c>
      <c r="H5" s="42">
        <f>(64/64)*100</f>
        <v>100</v>
      </c>
      <c r="I5" s="6"/>
      <c r="J5" s="2"/>
      <c r="K5" s="13" t="s">
        <v>15</v>
      </c>
      <c r="L5" s="13">
        <v>2</v>
      </c>
      <c r="M5" s="2"/>
      <c r="N5" s="14">
        <v>2</v>
      </c>
      <c r="O5" s="88"/>
      <c r="P5" s="88"/>
      <c r="Q5" s="88"/>
      <c r="R5" s="88"/>
      <c r="S5" s="88"/>
      <c r="T5" s="88"/>
      <c r="U5" s="88"/>
      <c r="V5" s="88"/>
      <c r="W5" s="88"/>
    </row>
    <row r="6" spans="1:23" ht="21">
      <c r="A6" s="15"/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42">
        <f>(64/64)*100</f>
        <v>100</v>
      </c>
      <c r="I6" s="6"/>
      <c r="J6" s="2"/>
      <c r="K6" s="19" t="s">
        <v>20</v>
      </c>
      <c r="L6" s="19">
        <v>1</v>
      </c>
      <c r="M6" s="2"/>
      <c r="N6" s="20">
        <v>1</v>
      </c>
      <c r="O6" s="88"/>
      <c r="P6" s="88"/>
      <c r="Q6" s="88"/>
      <c r="R6" s="88"/>
      <c r="S6" s="88"/>
      <c r="T6" s="88"/>
      <c r="U6" s="88"/>
      <c r="V6" s="88"/>
      <c r="W6" s="88"/>
    </row>
    <row r="7" spans="1:23" ht="58">
      <c r="A7" s="15"/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100</v>
      </c>
      <c r="I7" s="26">
        <v>0.6</v>
      </c>
      <c r="J7" s="2"/>
      <c r="K7" s="27" t="s">
        <v>24</v>
      </c>
      <c r="L7" s="27">
        <v>0</v>
      </c>
      <c r="M7" s="2"/>
      <c r="N7" s="28"/>
      <c r="O7" s="88"/>
      <c r="P7" s="88"/>
      <c r="Q7" s="88"/>
      <c r="R7" s="88"/>
      <c r="S7" s="88"/>
      <c r="T7" s="88"/>
      <c r="U7" s="88"/>
      <c r="V7" s="88"/>
      <c r="W7" s="88"/>
    </row>
    <row r="8" spans="1:23">
      <c r="A8" s="15"/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207</v>
      </c>
      <c r="I8" s="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>
      <c r="A9" s="15"/>
      <c r="B9" s="21" t="s">
        <v>30</v>
      </c>
      <c r="C9" s="23" t="s">
        <v>140</v>
      </c>
      <c r="D9" s="23"/>
      <c r="E9" s="23" t="s">
        <v>140</v>
      </c>
      <c r="F9" s="29"/>
      <c r="G9" s="15"/>
      <c r="H9" s="30"/>
      <c r="I9" s="3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5">
      <c r="A10" s="15"/>
      <c r="B10" s="21" t="s">
        <v>32</v>
      </c>
      <c r="C10" s="23">
        <v>25</v>
      </c>
      <c r="D10" s="31">
        <f>(0.55*25)</f>
        <v>13.750000000000002</v>
      </c>
      <c r="E10" s="32">
        <v>75</v>
      </c>
      <c r="F10" s="33">
        <f>0.55*75</f>
        <v>41.25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  <c r="U10" s="36" t="s">
        <v>46</v>
      </c>
      <c r="V10" s="36" t="s">
        <v>47</v>
      </c>
      <c r="W10" s="2"/>
    </row>
    <row r="11" spans="1:23" ht="15.5">
      <c r="A11" s="15">
        <v>1</v>
      </c>
      <c r="B11" s="37">
        <v>171516100002</v>
      </c>
      <c r="C11" s="65">
        <v>20</v>
      </c>
      <c r="D11" s="38">
        <f>COUNTIF(C11:C82,"&gt;="&amp;D10)</f>
        <v>64</v>
      </c>
      <c r="E11" s="85">
        <v>70</v>
      </c>
      <c r="F11" s="39">
        <f>COUNTIF(E11:E82,"&gt;="&amp;F10)</f>
        <v>64</v>
      </c>
      <c r="G11" s="40" t="s">
        <v>48</v>
      </c>
      <c r="H11" s="4">
        <v>2</v>
      </c>
      <c r="I11" s="4">
        <v>2</v>
      </c>
      <c r="J11" s="4"/>
      <c r="K11" s="6"/>
      <c r="L11" s="6"/>
      <c r="M11" s="6"/>
      <c r="N11" s="6"/>
      <c r="O11" s="6"/>
      <c r="P11" s="6"/>
      <c r="Q11" s="4">
        <v>2</v>
      </c>
      <c r="R11" s="6"/>
      <c r="S11" s="6"/>
      <c r="T11" s="6">
        <v>2</v>
      </c>
      <c r="U11" s="6"/>
      <c r="V11" s="6">
        <v>3</v>
      </c>
      <c r="W11" s="2"/>
    </row>
    <row r="12" spans="1:23" ht="15.5">
      <c r="A12" s="15">
        <v>2</v>
      </c>
      <c r="B12" s="37">
        <v>171516100003</v>
      </c>
      <c r="C12" s="65">
        <v>18</v>
      </c>
      <c r="D12" s="41">
        <f>(64/64)*100</f>
        <v>100</v>
      </c>
      <c r="E12" s="85">
        <v>62</v>
      </c>
      <c r="F12" s="42">
        <f>(64/64)*100</f>
        <v>100</v>
      </c>
      <c r="G12" s="40" t="s">
        <v>49</v>
      </c>
      <c r="H12" s="43">
        <v>2</v>
      </c>
      <c r="I12" s="43">
        <v>1</v>
      </c>
      <c r="J12" s="4"/>
      <c r="K12" s="6"/>
      <c r="L12" s="6"/>
      <c r="M12" s="6"/>
      <c r="N12" s="6"/>
      <c r="O12" s="6"/>
      <c r="P12" s="6"/>
      <c r="Q12" s="43">
        <v>1</v>
      </c>
      <c r="R12" s="6"/>
      <c r="S12" s="6"/>
      <c r="T12" s="6">
        <v>2</v>
      </c>
      <c r="U12" s="6"/>
      <c r="V12" s="6">
        <v>1</v>
      </c>
      <c r="W12" s="2"/>
    </row>
    <row r="13" spans="1:23" ht="15.5">
      <c r="A13" s="15">
        <v>3</v>
      </c>
      <c r="B13" s="37">
        <v>171516100005</v>
      </c>
      <c r="C13" s="65">
        <v>18</v>
      </c>
      <c r="D13" s="38"/>
      <c r="E13" s="85">
        <v>64</v>
      </c>
      <c r="F13" s="44"/>
      <c r="G13" s="40" t="s">
        <v>50</v>
      </c>
      <c r="H13" s="43">
        <v>1</v>
      </c>
      <c r="I13" s="43">
        <v>1</v>
      </c>
      <c r="J13" s="4"/>
      <c r="K13" s="6"/>
      <c r="L13" s="6"/>
      <c r="M13" s="6"/>
      <c r="N13" s="6"/>
      <c r="O13" s="6"/>
      <c r="P13" s="6"/>
      <c r="Q13" s="43">
        <v>1</v>
      </c>
      <c r="R13" s="6"/>
      <c r="S13" s="6"/>
      <c r="T13" s="6">
        <v>1</v>
      </c>
      <c r="U13" s="6"/>
      <c r="V13" s="6">
        <v>2</v>
      </c>
      <c r="W13" s="2"/>
    </row>
    <row r="14" spans="1:23" ht="15.5">
      <c r="A14" s="15">
        <v>4</v>
      </c>
      <c r="B14" s="37">
        <v>171516100006</v>
      </c>
      <c r="C14" s="65">
        <v>18</v>
      </c>
      <c r="D14" s="38"/>
      <c r="E14" s="85">
        <v>62</v>
      </c>
      <c r="F14" s="44"/>
      <c r="G14" s="40" t="s">
        <v>51</v>
      </c>
      <c r="H14" s="43">
        <v>2</v>
      </c>
      <c r="I14" s="43">
        <v>1</v>
      </c>
      <c r="J14" s="4"/>
      <c r="K14" s="6"/>
      <c r="L14" s="6"/>
      <c r="M14" s="6"/>
      <c r="N14" s="6"/>
      <c r="O14" s="6"/>
      <c r="P14" s="6"/>
      <c r="Q14" s="43">
        <v>1</v>
      </c>
      <c r="R14" s="6"/>
      <c r="S14" s="6"/>
      <c r="T14" s="6">
        <v>2</v>
      </c>
      <c r="U14" s="6"/>
      <c r="V14" s="6">
        <v>1</v>
      </c>
      <c r="W14" s="2"/>
    </row>
    <row r="15" spans="1:23" ht="15.5">
      <c r="A15" s="15">
        <v>5</v>
      </c>
      <c r="B15" s="37">
        <v>171516100007</v>
      </c>
      <c r="C15" s="65">
        <v>18</v>
      </c>
      <c r="D15" s="38"/>
      <c r="E15" s="85">
        <v>60</v>
      </c>
      <c r="F15" s="44"/>
      <c r="G15" s="40" t="s">
        <v>52</v>
      </c>
      <c r="H15" s="43">
        <v>2</v>
      </c>
      <c r="I15" s="43">
        <v>1</v>
      </c>
      <c r="J15" s="4"/>
      <c r="K15" s="6"/>
      <c r="L15" s="6"/>
      <c r="M15" s="6"/>
      <c r="N15" s="6"/>
      <c r="O15" s="6"/>
      <c r="P15" s="6"/>
      <c r="Q15" s="43">
        <v>1</v>
      </c>
      <c r="R15" s="6"/>
      <c r="S15" s="6"/>
      <c r="T15" s="6">
        <v>2</v>
      </c>
      <c r="U15" s="6"/>
      <c r="V15" s="6">
        <v>1</v>
      </c>
      <c r="W15" s="2"/>
    </row>
    <row r="16" spans="1:23" ht="15.5">
      <c r="A16" s="15">
        <v>6</v>
      </c>
      <c r="B16" s="37">
        <v>171516100008</v>
      </c>
      <c r="C16" s="65">
        <v>18</v>
      </c>
      <c r="D16" s="38"/>
      <c r="E16" s="85">
        <v>62</v>
      </c>
      <c r="F16" s="44"/>
      <c r="G16" s="45" t="s">
        <v>53</v>
      </c>
      <c r="H16" s="79">
        <f>AVERAGE(H11:H15)</f>
        <v>1.8</v>
      </c>
      <c r="I16" s="79">
        <f t="shared" ref="I16:V16" si="0">AVERAGE(I11:I15)</f>
        <v>1.2</v>
      </c>
      <c r="J16" s="79"/>
      <c r="K16" s="79"/>
      <c r="L16" s="79"/>
      <c r="M16" s="79"/>
      <c r="N16" s="79"/>
      <c r="O16" s="79"/>
      <c r="P16" s="79"/>
      <c r="Q16" s="79">
        <f t="shared" si="0"/>
        <v>1.2</v>
      </c>
      <c r="R16" s="79"/>
      <c r="S16" s="79"/>
      <c r="T16" s="79">
        <f t="shared" si="0"/>
        <v>1.8</v>
      </c>
      <c r="U16" s="79"/>
      <c r="V16" s="79">
        <f t="shared" si="0"/>
        <v>1.6</v>
      </c>
      <c r="W16" s="79"/>
    </row>
    <row r="17" spans="1:23" ht="15.5">
      <c r="A17" s="15">
        <v>7</v>
      </c>
      <c r="B17" s="37">
        <v>171516100009</v>
      </c>
      <c r="C17" s="65">
        <v>18</v>
      </c>
      <c r="D17" s="38"/>
      <c r="E17" s="85">
        <v>60</v>
      </c>
      <c r="F17" s="38"/>
      <c r="G17" s="47" t="s">
        <v>54</v>
      </c>
      <c r="H17" s="48">
        <f>(100*H16)/100</f>
        <v>1.8</v>
      </c>
      <c r="I17" s="48">
        <f t="shared" ref="I17:V17" si="1">(100*I16)/100</f>
        <v>1.2</v>
      </c>
      <c r="J17" s="48"/>
      <c r="K17" s="48"/>
      <c r="L17" s="48"/>
      <c r="M17" s="48"/>
      <c r="N17" s="48"/>
      <c r="O17" s="48"/>
      <c r="P17" s="48"/>
      <c r="Q17" s="48">
        <f t="shared" si="1"/>
        <v>1.2</v>
      </c>
      <c r="R17" s="48"/>
      <c r="S17" s="48"/>
      <c r="T17" s="48">
        <f t="shared" si="1"/>
        <v>1.8</v>
      </c>
      <c r="U17" s="48"/>
      <c r="V17" s="48">
        <f t="shared" si="1"/>
        <v>1.6</v>
      </c>
      <c r="W17" s="48"/>
    </row>
    <row r="18" spans="1:23">
      <c r="A18" s="15">
        <v>8</v>
      </c>
      <c r="B18" s="37">
        <v>171516100010</v>
      </c>
      <c r="C18" s="65">
        <v>19</v>
      </c>
      <c r="D18" s="38"/>
      <c r="E18" s="85">
        <v>63</v>
      </c>
      <c r="F18" s="49"/>
      <c r="G18" s="15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>
      <c r="A19" s="15">
        <v>9</v>
      </c>
      <c r="B19" s="37">
        <v>171516100011</v>
      </c>
      <c r="C19" s="65">
        <v>20</v>
      </c>
      <c r="D19" s="38"/>
      <c r="E19" s="85">
        <v>66</v>
      </c>
      <c r="F19" s="49"/>
      <c r="G19" s="15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>
      <c r="A20" s="15">
        <v>10</v>
      </c>
      <c r="B20" s="37">
        <v>171516100012</v>
      </c>
      <c r="C20" s="65">
        <v>18</v>
      </c>
      <c r="D20" s="38"/>
      <c r="E20" s="85">
        <v>66</v>
      </c>
      <c r="F20" s="49"/>
      <c r="G20" s="15"/>
      <c r="H20" s="2"/>
      <c r="I20" s="2"/>
      <c r="J20" s="30"/>
      <c r="K20" s="3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>
      <c r="A21" s="15">
        <v>11</v>
      </c>
      <c r="B21" s="37">
        <v>171516100013</v>
      </c>
      <c r="C21" s="65">
        <v>18</v>
      </c>
      <c r="D21" s="38"/>
      <c r="E21" s="85">
        <v>66</v>
      </c>
      <c r="F21" s="49"/>
      <c r="G21" s="15"/>
      <c r="H21" s="51"/>
      <c r="I21" s="90"/>
      <c r="J21" s="90"/>
      <c r="K21" s="2"/>
      <c r="L21" s="2"/>
      <c r="M21" s="30"/>
      <c r="N21" s="30"/>
      <c r="O21" s="30"/>
      <c r="P21" s="30"/>
      <c r="Q21" s="30"/>
      <c r="R21" s="2"/>
      <c r="S21" s="2"/>
      <c r="T21" s="2"/>
      <c r="U21" s="2"/>
      <c r="V21" s="2"/>
      <c r="W21" s="2"/>
    </row>
    <row r="22" spans="1:23">
      <c r="A22" s="15">
        <v>12</v>
      </c>
      <c r="B22" s="37">
        <v>171516100014</v>
      </c>
      <c r="C22" s="65">
        <v>18</v>
      </c>
      <c r="D22" s="38"/>
      <c r="E22" s="85">
        <v>58</v>
      </c>
      <c r="F22" s="49"/>
      <c r="G22" s="15"/>
      <c r="H22" s="52"/>
      <c r="I22" s="53"/>
      <c r="J22" s="53"/>
      <c r="K22" s="2"/>
      <c r="L22" s="2"/>
      <c r="M22" s="30"/>
      <c r="N22" s="30"/>
      <c r="O22" s="30"/>
      <c r="P22" s="30"/>
      <c r="Q22" s="30"/>
      <c r="R22" s="2"/>
      <c r="S22" s="2"/>
      <c r="T22" s="2"/>
      <c r="U22" s="2"/>
      <c r="V22" s="2"/>
      <c r="W22" s="2"/>
    </row>
    <row r="23" spans="1:23">
      <c r="A23" s="15">
        <v>13</v>
      </c>
      <c r="B23" s="37">
        <v>171516100017</v>
      </c>
      <c r="C23" s="65">
        <v>19</v>
      </c>
      <c r="D23" s="38"/>
      <c r="E23" s="85">
        <v>59</v>
      </c>
      <c r="F23" s="49"/>
      <c r="G23" s="15"/>
      <c r="H23" s="15"/>
      <c r="I23" s="2"/>
      <c r="J23" s="2"/>
      <c r="K23" s="2"/>
      <c r="L23" s="2"/>
      <c r="M23" s="2"/>
      <c r="N23" s="30"/>
      <c r="O23" s="30"/>
      <c r="P23" s="30"/>
      <c r="Q23" s="30"/>
      <c r="R23" s="30"/>
      <c r="S23" s="2"/>
      <c r="T23" s="2"/>
      <c r="U23" s="2"/>
      <c r="V23" s="2"/>
      <c r="W23" s="2"/>
    </row>
    <row r="24" spans="1:23">
      <c r="A24" s="15">
        <v>14</v>
      </c>
      <c r="B24" s="37">
        <v>171516100019</v>
      </c>
      <c r="C24" s="65">
        <v>18</v>
      </c>
      <c r="D24" s="38"/>
      <c r="E24" s="85">
        <v>58</v>
      </c>
      <c r="F24" s="49"/>
      <c r="G24" s="15"/>
      <c r="H24" s="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2"/>
    </row>
    <row r="25" spans="1:23" ht="15.5">
      <c r="A25" s="15">
        <v>15</v>
      </c>
      <c r="B25" s="37">
        <v>171516100021</v>
      </c>
      <c r="C25" s="65">
        <v>18</v>
      </c>
      <c r="D25" s="54"/>
      <c r="E25" s="85">
        <v>58</v>
      </c>
      <c r="F25" s="55"/>
      <c r="G25" s="56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2"/>
    </row>
    <row r="26" spans="1:23" ht="15.5">
      <c r="A26" s="15">
        <v>16</v>
      </c>
      <c r="B26" s="37">
        <v>171516100022</v>
      </c>
      <c r="C26" s="65">
        <v>18</v>
      </c>
      <c r="D26" s="38"/>
      <c r="E26" s="85">
        <v>58</v>
      </c>
      <c r="F26" s="49"/>
      <c r="G26" s="56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2"/>
    </row>
    <row r="27" spans="1:23" ht="15.5">
      <c r="A27" s="15">
        <v>17</v>
      </c>
      <c r="B27" s="37">
        <v>171516100023</v>
      </c>
      <c r="C27" s="65">
        <v>20</v>
      </c>
      <c r="D27" s="38"/>
      <c r="E27" s="85">
        <v>60</v>
      </c>
      <c r="F27" s="49"/>
      <c r="G27" s="56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2"/>
    </row>
    <row r="28" spans="1:23" ht="15.5">
      <c r="A28" s="15">
        <v>18</v>
      </c>
      <c r="B28" s="37">
        <v>171516100024</v>
      </c>
      <c r="C28" s="65">
        <v>19</v>
      </c>
      <c r="D28" s="38"/>
      <c r="E28" s="85">
        <v>58</v>
      </c>
      <c r="F28" s="49"/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2"/>
    </row>
    <row r="29" spans="1:23" ht="15.5">
      <c r="A29" s="15">
        <v>19</v>
      </c>
      <c r="B29" s="37">
        <v>171516100026</v>
      </c>
      <c r="C29" s="65">
        <v>18</v>
      </c>
      <c r="D29" s="38"/>
      <c r="E29" s="85">
        <v>64</v>
      </c>
      <c r="F29" s="49"/>
      <c r="G29" s="56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2"/>
    </row>
    <row r="30" spans="1:23" ht="15.5">
      <c r="A30" s="15">
        <v>20</v>
      </c>
      <c r="B30" s="37">
        <v>171516100030</v>
      </c>
      <c r="C30" s="65">
        <v>19</v>
      </c>
      <c r="D30" s="38"/>
      <c r="E30" s="85">
        <v>65</v>
      </c>
      <c r="F30" s="49"/>
      <c r="G30" s="56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2"/>
    </row>
    <row r="31" spans="1:23" ht="15.5">
      <c r="A31" s="15">
        <v>21</v>
      </c>
      <c r="B31" s="37">
        <v>171516100031</v>
      </c>
      <c r="C31" s="65">
        <v>18</v>
      </c>
      <c r="D31" s="38"/>
      <c r="E31" s="85">
        <v>58</v>
      </c>
      <c r="F31" s="49"/>
      <c r="G31" s="56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2"/>
    </row>
    <row r="32" spans="1:23" ht="15.5">
      <c r="A32" s="15">
        <v>22</v>
      </c>
      <c r="B32" s="37">
        <v>171516100032</v>
      </c>
      <c r="C32" s="65">
        <v>19</v>
      </c>
      <c r="D32" s="38"/>
      <c r="E32" s="85">
        <v>65</v>
      </c>
      <c r="F32" s="49"/>
      <c r="G32" s="56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2"/>
    </row>
    <row r="33" spans="1:23" ht="15.5">
      <c r="A33" s="15">
        <v>23</v>
      </c>
      <c r="B33" s="37">
        <v>171516100033</v>
      </c>
      <c r="C33" s="65">
        <v>18</v>
      </c>
      <c r="D33" s="38"/>
      <c r="E33" s="85">
        <v>62</v>
      </c>
      <c r="F33" s="49"/>
      <c r="G33" s="5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2"/>
    </row>
    <row r="34" spans="1:23" ht="15.5">
      <c r="A34" s="15">
        <v>24</v>
      </c>
      <c r="B34" s="37">
        <v>171516100034</v>
      </c>
      <c r="C34" s="65">
        <v>19</v>
      </c>
      <c r="D34" s="38"/>
      <c r="E34" s="85">
        <v>70</v>
      </c>
      <c r="F34" s="49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>
      <c r="A35" s="15">
        <v>25</v>
      </c>
      <c r="B35" s="37">
        <v>171516100035</v>
      </c>
      <c r="C35" s="65">
        <v>19</v>
      </c>
      <c r="D35" s="38"/>
      <c r="E35" s="85">
        <v>63</v>
      </c>
      <c r="F35" s="49"/>
      <c r="G35" s="50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2"/>
    </row>
    <row r="36" spans="1:23">
      <c r="A36" s="15">
        <v>26</v>
      </c>
      <c r="B36" s="37">
        <v>171516100037</v>
      </c>
      <c r="C36" s="65">
        <v>18</v>
      </c>
      <c r="D36" s="38"/>
      <c r="E36" s="85">
        <v>60</v>
      </c>
      <c r="F36" s="49"/>
      <c r="G36" s="15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>
      <c r="A37" s="15">
        <v>27</v>
      </c>
      <c r="B37" s="37">
        <v>171516100038</v>
      </c>
      <c r="C37" s="65">
        <v>19</v>
      </c>
      <c r="D37" s="38"/>
      <c r="E37" s="85">
        <v>65</v>
      </c>
      <c r="F37" s="49"/>
      <c r="G37" s="15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5">
      <c r="A38" s="15">
        <v>28</v>
      </c>
      <c r="B38" s="37">
        <v>171516100039</v>
      </c>
      <c r="C38" s="65">
        <v>18</v>
      </c>
      <c r="D38" s="38"/>
      <c r="E38" s="85">
        <v>64</v>
      </c>
      <c r="F38" s="49"/>
      <c r="G38" s="5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2"/>
    </row>
    <row r="39" spans="1:23" ht="15.5">
      <c r="A39" s="15">
        <v>29</v>
      </c>
      <c r="B39" s="37">
        <v>171516100040</v>
      </c>
      <c r="C39" s="65">
        <v>19</v>
      </c>
      <c r="D39" s="38"/>
      <c r="E39" s="85">
        <v>65</v>
      </c>
      <c r="F39" s="49"/>
      <c r="G39" s="56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2"/>
    </row>
    <row r="40" spans="1:23" ht="15.5">
      <c r="A40" s="15">
        <v>30</v>
      </c>
      <c r="B40" s="37">
        <v>171516100041</v>
      </c>
      <c r="C40" s="65">
        <v>18</v>
      </c>
      <c r="D40" s="38"/>
      <c r="E40" s="85">
        <v>64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2"/>
    </row>
    <row r="41" spans="1:23" ht="15.5">
      <c r="A41" s="15">
        <v>31</v>
      </c>
      <c r="B41" s="37">
        <v>171516100042</v>
      </c>
      <c r="C41" s="65">
        <v>19</v>
      </c>
      <c r="D41" s="38"/>
      <c r="E41" s="85">
        <v>83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2"/>
    </row>
    <row r="42" spans="1:23" ht="15.5">
      <c r="A42" s="15">
        <v>32</v>
      </c>
      <c r="B42" s="37">
        <v>171516100043</v>
      </c>
      <c r="C42" s="65">
        <v>19</v>
      </c>
      <c r="D42" s="38"/>
      <c r="E42" s="85">
        <v>78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2"/>
    </row>
    <row r="43" spans="1:23" ht="15.5">
      <c r="A43" s="15">
        <v>33</v>
      </c>
      <c r="B43" s="37">
        <v>171516100044</v>
      </c>
      <c r="C43" s="65">
        <v>19</v>
      </c>
      <c r="D43" s="38"/>
      <c r="E43" s="85">
        <v>78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2"/>
    </row>
    <row r="44" spans="1:23" ht="15.5">
      <c r="A44" s="15">
        <v>34</v>
      </c>
      <c r="B44" s="37">
        <v>171516100045</v>
      </c>
      <c r="C44" s="65">
        <v>18</v>
      </c>
      <c r="D44" s="38"/>
      <c r="E44" s="85">
        <v>79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2"/>
    </row>
    <row r="45" spans="1:23" ht="15.5">
      <c r="A45" s="15">
        <v>35</v>
      </c>
      <c r="B45" s="37">
        <v>171516100048</v>
      </c>
      <c r="C45" s="65">
        <v>19</v>
      </c>
      <c r="D45" s="38"/>
      <c r="E45" s="85">
        <v>86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2"/>
    </row>
    <row r="46" spans="1:23" ht="15.5">
      <c r="A46" s="15">
        <v>36</v>
      </c>
      <c r="B46" s="37">
        <v>171516100049</v>
      </c>
      <c r="C46" s="65">
        <v>20</v>
      </c>
      <c r="D46" s="38"/>
      <c r="E46" s="85">
        <v>83</v>
      </c>
      <c r="F46" s="49"/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2"/>
    </row>
    <row r="47" spans="1:23" ht="15.5">
      <c r="A47" s="15">
        <v>37</v>
      </c>
      <c r="B47" s="37">
        <v>171516100050</v>
      </c>
      <c r="C47" s="65">
        <v>19</v>
      </c>
      <c r="D47" s="38"/>
      <c r="E47" s="85">
        <v>79</v>
      </c>
      <c r="F47" s="49"/>
      <c r="G47" s="5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2"/>
    </row>
    <row r="48" spans="1:23" ht="15.5">
      <c r="A48" s="15">
        <v>38</v>
      </c>
      <c r="B48" s="37">
        <v>171516100051</v>
      </c>
      <c r="C48" s="65">
        <v>19</v>
      </c>
      <c r="D48" s="38"/>
      <c r="E48" s="85">
        <v>79</v>
      </c>
      <c r="F48" s="49"/>
      <c r="G48" s="5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2"/>
    </row>
    <row r="49" spans="1:23">
      <c r="A49" s="15">
        <v>39</v>
      </c>
      <c r="B49" s="37">
        <v>171516100052</v>
      </c>
      <c r="C49" s="65">
        <v>18</v>
      </c>
      <c r="D49" s="38"/>
      <c r="E49" s="85">
        <v>82</v>
      </c>
      <c r="F49" s="49"/>
      <c r="G49" s="50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2"/>
    </row>
    <row r="50" spans="1:23">
      <c r="A50" s="15">
        <v>40</v>
      </c>
      <c r="B50" s="37">
        <v>171516100053</v>
      </c>
      <c r="C50" s="65">
        <v>19</v>
      </c>
      <c r="D50" s="38"/>
      <c r="E50" s="85">
        <v>83</v>
      </c>
      <c r="F50" s="49"/>
      <c r="G50" s="15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>
      <c r="A51" s="15">
        <v>41</v>
      </c>
      <c r="B51" s="37">
        <v>171516100054</v>
      </c>
      <c r="C51" s="65">
        <v>19</v>
      </c>
      <c r="D51" s="38"/>
      <c r="E51" s="85">
        <v>83</v>
      </c>
      <c r="F51" s="49"/>
      <c r="G51" s="15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5">
      <c r="A52" s="15">
        <v>42</v>
      </c>
      <c r="B52" s="37">
        <v>171516100055</v>
      </c>
      <c r="C52" s="65">
        <v>18</v>
      </c>
      <c r="D52" s="54"/>
      <c r="E52" s="85">
        <v>77</v>
      </c>
      <c r="F52" s="55"/>
      <c r="G52" s="5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2"/>
    </row>
    <row r="53" spans="1:23" ht="15.5">
      <c r="A53" s="15">
        <v>43</v>
      </c>
      <c r="B53" s="37">
        <v>171516100056</v>
      </c>
      <c r="C53" s="65">
        <v>18</v>
      </c>
      <c r="D53" s="54"/>
      <c r="E53" s="85">
        <v>82</v>
      </c>
      <c r="F53" s="55"/>
      <c r="G53" s="5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2"/>
    </row>
    <row r="54" spans="1:23" ht="15.5">
      <c r="A54" s="15">
        <v>44</v>
      </c>
      <c r="B54" s="37">
        <v>171516100057</v>
      </c>
      <c r="C54" s="65">
        <v>18</v>
      </c>
      <c r="D54" s="38"/>
      <c r="E54" s="85">
        <v>63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2"/>
    </row>
    <row r="55" spans="1:23" ht="15.5">
      <c r="A55" s="15">
        <v>45</v>
      </c>
      <c r="B55" s="37">
        <v>171516100058</v>
      </c>
      <c r="C55" s="65">
        <v>19</v>
      </c>
      <c r="D55" s="38"/>
      <c r="E55" s="85">
        <v>59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2"/>
    </row>
    <row r="56" spans="1:23" ht="15.5">
      <c r="A56" s="15">
        <v>46</v>
      </c>
      <c r="B56" s="37">
        <v>171516100059</v>
      </c>
      <c r="C56" s="65">
        <v>20</v>
      </c>
      <c r="D56" s="38"/>
      <c r="E56" s="85">
        <v>60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2"/>
    </row>
    <row r="57" spans="1:23" ht="15.5">
      <c r="A57" s="15">
        <v>47</v>
      </c>
      <c r="B57" s="37">
        <v>171516100060</v>
      </c>
      <c r="C57" s="65">
        <v>19</v>
      </c>
      <c r="D57" s="38"/>
      <c r="E57" s="85">
        <v>60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2"/>
    </row>
    <row r="58" spans="1:23" ht="15.5">
      <c r="A58" s="15">
        <v>48</v>
      </c>
      <c r="B58" s="37">
        <v>171516100061</v>
      </c>
      <c r="C58" s="65">
        <v>19</v>
      </c>
      <c r="D58" s="38"/>
      <c r="E58" s="85">
        <v>60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2"/>
    </row>
    <row r="59" spans="1:23" ht="15.5">
      <c r="A59" s="15">
        <v>49</v>
      </c>
      <c r="B59" s="37">
        <v>171516100064</v>
      </c>
      <c r="C59" s="65">
        <v>18</v>
      </c>
      <c r="D59" s="38"/>
      <c r="E59" s="85">
        <v>62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2"/>
    </row>
    <row r="60" spans="1:23" ht="15.5">
      <c r="A60" s="15">
        <v>50</v>
      </c>
      <c r="B60" s="37">
        <v>171516100066</v>
      </c>
      <c r="C60" s="65">
        <v>19</v>
      </c>
      <c r="D60" s="38"/>
      <c r="E60" s="85">
        <v>59</v>
      </c>
      <c r="F60" s="49"/>
      <c r="G60" s="5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2"/>
    </row>
    <row r="61" spans="1:23" ht="15.5">
      <c r="A61" s="15">
        <v>51</v>
      </c>
      <c r="B61" s="37">
        <v>171516100067</v>
      </c>
      <c r="C61" s="65">
        <v>22</v>
      </c>
      <c r="D61" s="38"/>
      <c r="E61" s="85">
        <v>81</v>
      </c>
      <c r="F61" s="49"/>
      <c r="G61" s="56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2"/>
    </row>
    <row r="62" spans="1:23" ht="15.5">
      <c r="A62" s="15">
        <v>52</v>
      </c>
      <c r="B62" s="37">
        <v>171516100068</v>
      </c>
      <c r="C62" s="65">
        <v>19</v>
      </c>
      <c r="D62" s="38"/>
      <c r="E62" s="85">
        <v>60</v>
      </c>
      <c r="F62" s="49"/>
      <c r="G62" s="5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2"/>
    </row>
    <row r="63" spans="1:23">
      <c r="A63" s="15">
        <v>53</v>
      </c>
      <c r="B63" s="37">
        <v>171516100069</v>
      </c>
      <c r="C63" s="65">
        <v>19</v>
      </c>
      <c r="D63" s="38"/>
      <c r="E63" s="85">
        <v>60</v>
      </c>
      <c r="F63" s="49"/>
      <c r="G63" s="15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>
      <c r="A64" s="15">
        <v>54</v>
      </c>
      <c r="B64" s="37">
        <v>171516100070</v>
      </c>
      <c r="C64" s="65">
        <v>18</v>
      </c>
      <c r="D64" s="38"/>
      <c r="E64" s="85">
        <v>62</v>
      </c>
      <c r="F64" s="49"/>
      <c r="G64" s="1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>
      <c r="A65" s="15">
        <v>55</v>
      </c>
      <c r="B65" s="37">
        <v>171516100071</v>
      </c>
      <c r="C65" s="65">
        <v>20</v>
      </c>
      <c r="D65" s="38"/>
      <c r="E65" s="85">
        <v>60</v>
      </c>
      <c r="F65" s="49"/>
      <c r="G65" s="1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>
      <c r="A66" s="15">
        <v>56</v>
      </c>
      <c r="B66" s="37">
        <v>171516100072</v>
      </c>
      <c r="C66" s="65">
        <v>18</v>
      </c>
      <c r="D66" s="38"/>
      <c r="E66" s="85">
        <v>60</v>
      </c>
      <c r="F66" s="49"/>
      <c r="G66" s="1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>
      <c r="A67" s="15">
        <v>57</v>
      </c>
      <c r="B67" s="37">
        <v>171516100073</v>
      </c>
      <c r="C67" s="65">
        <v>19</v>
      </c>
      <c r="D67" s="38"/>
      <c r="E67" s="85">
        <v>61</v>
      </c>
      <c r="F67" s="49"/>
      <c r="G67" s="1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>
      <c r="A68" s="15">
        <v>58</v>
      </c>
      <c r="B68" s="37">
        <v>171516100074</v>
      </c>
      <c r="C68" s="65">
        <v>18</v>
      </c>
      <c r="D68" s="38"/>
      <c r="E68" s="85">
        <v>64</v>
      </c>
      <c r="F68" s="49"/>
      <c r="G68" s="15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>
      <c r="A69" s="15">
        <v>59</v>
      </c>
      <c r="B69" s="37">
        <v>171516101075</v>
      </c>
      <c r="C69" s="65">
        <v>19</v>
      </c>
      <c r="D69" s="38"/>
      <c r="E69" s="85">
        <v>63</v>
      </c>
      <c r="F69" s="49"/>
      <c r="G69" s="15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>
      <c r="A70" s="15">
        <v>60</v>
      </c>
      <c r="B70" s="37">
        <v>171516101076</v>
      </c>
      <c r="C70" s="65">
        <v>18</v>
      </c>
      <c r="D70" s="38"/>
      <c r="E70" s="85">
        <v>64</v>
      </c>
      <c r="F70" s="49"/>
      <c r="G70" s="15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>
      <c r="A71" s="15">
        <v>61</v>
      </c>
      <c r="B71" s="37">
        <v>171516101077</v>
      </c>
      <c r="C71" s="65">
        <v>19</v>
      </c>
      <c r="E71" s="85">
        <v>65</v>
      </c>
    </row>
    <row r="72" spans="1:23">
      <c r="A72" s="15">
        <v>62</v>
      </c>
      <c r="B72" s="37">
        <v>171516101078</v>
      </c>
      <c r="C72" s="65">
        <v>20</v>
      </c>
      <c r="E72" s="85">
        <v>60</v>
      </c>
    </row>
    <row r="73" spans="1:23">
      <c r="A73" s="15">
        <v>63</v>
      </c>
      <c r="B73" s="37">
        <v>171516101079</v>
      </c>
      <c r="C73" s="65">
        <v>17</v>
      </c>
      <c r="E73" s="85">
        <v>63</v>
      </c>
    </row>
    <row r="74" spans="1:23">
      <c r="A74" s="15">
        <v>64</v>
      </c>
      <c r="B74" s="37">
        <v>171516101080</v>
      </c>
      <c r="C74" s="65">
        <v>16</v>
      </c>
      <c r="E74" s="85">
        <v>63</v>
      </c>
    </row>
  </sheetData>
  <mergeCells count="7">
    <mergeCell ref="O3:W7"/>
    <mergeCell ref="A4:E4"/>
    <mergeCell ref="I21:J21"/>
    <mergeCell ref="A1:E1"/>
    <mergeCell ref="G1:M1"/>
    <mergeCell ref="A2:E2"/>
    <mergeCell ref="A3:E3"/>
  </mergeCells>
  <conditionalFormatting sqref="C74">
    <cfRule type="cellIs" dxfId="7" priority="3" operator="equal">
      <formula>0</formula>
    </cfRule>
  </conditionalFormatting>
  <conditionalFormatting sqref="C11:C73">
    <cfRule type="cellIs" dxfId="6" priority="1" operator="equal">
      <formula>0</formula>
    </cfRule>
    <cfRule type="cellIs" dxfId="5" priority="2" operator="equal">
      <formula>"NA"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topLeftCell="E4" workbookViewId="0">
      <selection activeCell="J17" sqref="J17"/>
    </sheetView>
  </sheetViews>
  <sheetFormatPr defaultRowHeight="14.5"/>
  <sheetData>
    <row r="1" spans="1:23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89" t="s">
        <v>1</v>
      </c>
      <c r="B2" s="89"/>
      <c r="C2" s="89"/>
      <c r="D2" s="89"/>
      <c r="E2" s="89"/>
      <c r="F2" s="3"/>
      <c r="G2" s="4" t="s">
        <v>2</v>
      </c>
      <c r="H2" s="5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2.5">
      <c r="A3" s="89" t="s">
        <v>250</v>
      </c>
      <c r="B3" s="89"/>
      <c r="C3" s="89"/>
      <c r="D3" s="89"/>
      <c r="E3" s="89"/>
      <c r="F3" s="3"/>
      <c r="G3" s="4" t="s">
        <v>4</v>
      </c>
      <c r="H3" s="5"/>
      <c r="I3" s="7" t="s">
        <v>5</v>
      </c>
      <c r="J3" s="2"/>
      <c r="K3" s="8" t="s">
        <v>6</v>
      </c>
      <c r="L3" s="8" t="s">
        <v>7</v>
      </c>
      <c r="M3" s="2"/>
      <c r="N3" s="8" t="s">
        <v>8</v>
      </c>
      <c r="O3" s="88" t="s">
        <v>9</v>
      </c>
      <c r="P3" s="88"/>
      <c r="Q3" s="88"/>
      <c r="R3" s="88"/>
      <c r="S3" s="88"/>
      <c r="T3" s="88"/>
      <c r="U3" s="88"/>
      <c r="V3" s="88"/>
      <c r="W3" s="88"/>
    </row>
    <row r="4" spans="1:23" ht="21">
      <c r="A4" s="89" t="s">
        <v>251</v>
      </c>
      <c r="B4" s="89"/>
      <c r="C4" s="89"/>
      <c r="D4" s="89"/>
      <c r="E4" s="89"/>
      <c r="F4" s="3"/>
      <c r="G4" s="4" t="s">
        <v>11</v>
      </c>
      <c r="H4" s="5"/>
      <c r="I4" s="6"/>
      <c r="J4" s="2"/>
      <c r="K4" s="9" t="s">
        <v>12</v>
      </c>
      <c r="L4" s="9">
        <v>3</v>
      </c>
      <c r="M4" s="2"/>
      <c r="N4" s="10">
        <v>3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21">
      <c r="A5" s="11" t="s">
        <v>13</v>
      </c>
      <c r="B5" s="11"/>
      <c r="C5" s="11"/>
      <c r="D5" s="11"/>
      <c r="E5" s="11"/>
      <c r="F5" s="3"/>
      <c r="G5" s="4" t="s">
        <v>14</v>
      </c>
      <c r="H5" s="41">
        <f>(63/64)*100</f>
        <v>98.4375</v>
      </c>
      <c r="I5" s="6"/>
      <c r="J5" s="2"/>
      <c r="K5" s="13" t="s">
        <v>15</v>
      </c>
      <c r="L5" s="13">
        <v>2</v>
      </c>
      <c r="M5" s="2"/>
      <c r="N5" s="14">
        <v>2</v>
      </c>
      <c r="O5" s="88"/>
      <c r="P5" s="88"/>
      <c r="Q5" s="88"/>
      <c r="R5" s="88"/>
      <c r="S5" s="88"/>
      <c r="T5" s="88"/>
      <c r="U5" s="88"/>
      <c r="V5" s="88"/>
      <c r="W5" s="88"/>
    </row>
    <row r="6" spans="1:23" ht="21">
      <c r="A6" s="15"/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42">
        <f>(64/64)*100</f>
        <v>100</v>
      </c>
      <c r="I6" s="6"/>
      <c r="J6" s="2"/>
      <c r="K6" s="19" t="s">
        <v>20</v>
      </c>
      <c r="L6" s="19">
        <v>1</v>
      </c>
      <c r="M6" s="2"/>
      <c r="N6" s="20">
        <v>1</v>
      </c>
      <c r="O6" s="88"/>
      <c r="P6" s="88"/>
      <c r="Q6" s="88"/>
      <c r="R6" s="88"/>
      <c r="S6" s="88"/>
      <c r="T6" s="88"/>
      <c r="U6" s="88"/>
      <c r="V6" s="88"/>
      <c r="W6" s="88"/>
    </row>
    <row r="7" spans="1:23" ht="58">
      <c r="A7" s="15"/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99.21875</v>
      </c>
      <c r="I7" s="26">
        <v>0.6</v>
      </c>
      <c r="J7" s="2"/>
      <c r="K7" s="27" t="s">
        <v>24</v>
      </c>
      <c r="L7" s="27">
        <v>0</v>
      </c>
      <c r="M7" s="2"/>
      <c r="N7" s="28"/>
      <c r="O7" s="88"/>
      <c r="P7" s="88"/>
      <c r="Q7" s="88"/>
      <c r="R7" s="88"/>
      <c r="S7" s="88"/>
      <c r="T7" s="88"/>
      <c r="U7" s="88"/>
      <c r="V7" s="88"/>
      <c r="W7" s="88"/>
    </row>
    <row r="8" spans="1:23">
      <c r="A8" s="15"/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207</v>
      </c>
      <c r="I8" s="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>
      <c r="A9" s="15"/>
      <c r="B9" s="21" t="s">
        <v>30</v>
      </c>
      <c r="C9" s="23" t="s">
        <v>140</v>
      </c>
      <c r="D9" s="23"/>
      <c r="E9" s="23" t="s">
        <v>140</v>
      </c>
      <c r="F9" s="29"/>
      <c r="G9" s="15"/>
      <c r="H9" s="30"/>
      <c r="I9" s="3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5">
      <c r="A10" s="15"/>
      <c r="B10" s="21" t="s">
        <v>32</v>
      </c>
      <c r="C10" s="23">
        <v>25</v>
      </c>
      <c r="D10" s="31">
        <f>(0.55*25)</f>
        <v>13.750000000000002</v>
      </c>
      <c r="E10" s="32">
        <v>75</v>
      </c>
      <c r="F10" s="33">
        <f>0.55*75</f>
        <v>41.25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  <c r="U10" s="36" t="s">
        <v>46</v>
      </c>
      <c r="V10" s="36" t="s">
        <v>47</v>
      </c>
      <c r="W10" s="2"/>
    </row>
    <row r="11" spans="1:23" ht="15.5">
      <c r="A11" s="15">
        <v>1</v>
      </c>
      <c r="B11" s="37">
        <v>171516100002</v>
      </c>
      <c r="C11" s="71">
        <v>23</v>
      </c>
      <c r="D11" s="38">
        <f>COUNTIF(C11:C82,"&gt;="&amp;D10)</f>
        <v>63</v>
      </c>
      <c r="E11" s="71">
        <v>66</v>
      </c>
      <c r="F11" s="39">
        <f>COUNTIF(E11:E82,"&gt;="&amp;F10)</f>
        <v>64</v>
      </c>
      <c r="G11" s="40" t="s">
        <v>48</v>
      </c>
      <c r="H11" s="4">
        <v>2</v>
      </c>
      <c r="I11" s="4">
        <v>1</v>
      </c>
      <c r="J11" s="4"/>
      <c r="K11" s="6"/>
      <c r="L11" s="6"/>
      <c r="M11" s="6"/>
      <c r="N11" s="6"/>
      <c r="O11" s="6"/>
      <c r="P11" s="6"/>
      <c r="Q11" s="6"/>
      <c r="R11" s="6"/>
      <c r="S11" s="6"/>
      <c r="T11" s="6">
        <v>1</v>
      </c>
      <c r="U11" s="6"/>
      <c r="V11" s="6"/>
      <c r="W11" s="2"/>
    </row>
    <row r="12" spans="1:23" ht="15.5">
      <c r="A12" s="15">
        <v>2</v>
      </c>
      <c r="B12" s="37">
        <v>171516100003</v>
      </c>
      <c r="C12" s="71">
        <v>23</v>
      </c>
      <c r="D12" s="41">
        <f>(63/64)*100</f>
        <v>98.4375</v>
      </c>
      <c r="E12" s="71">
        <v>66</v>
      </c>
      <c r="F12" s="42">
        <f>(64/64)*100</f>
        <v>100</v>
      </c>
      <c r="G12" s="40" t="s">
        <v>49</v>
      </c>
      <c r="H12" s="43">
        <v>1</v>
      </c>
      <c r="I12" s="43">
        <v>2</v>
      </c>
      <c r="J12" s="4"/>
      <c r="K12" s="6"/>
      <c r="L12" s="6"/>
      <c r="M12" s="6"/>
      <c r="N12" s="6"/>
      <c r="O12" s="6"/>
      <c r="P12" s="6"/>
      <c r="Q12" s="6"/>
      <c r="R12" s="6"/>
      <c r="S12" s="6"/>
      <c r="T12" s="6">
        <v>1</v>
      </c>
      <c r="U12" s="6"/>
      <c r="V12" s="6"/>
      <c r="W12" s="2"/>
    </row>
    <row r="13" spans="1:23" ht="15.5">
      <c r="A13" s="15">
        <v>3</v>
      </c>
      <c r="B13" s="37">
        <v>171516100005</v>
      </c>
      <c r="C13" s="71">
        <v>21</v>
      </c>
      <c r="D13" s="38"/>
      <c r="E13" s="71">
        <v>65</v>
      </c>
      <c r="F13" s="44"/>
      <c r="G13" s="40" t="s">
        <v>50</v>
      </c>
      <c r="H13" s="43">
        <v>1</v>
      </c>
      <c r="I13" s="43">
        <v>2</v>
      </c>
      <c r="J13" s="4"/>
      <c r="K13" s="6"/>
      <c r="L13" s="6"/>
      <c r="M13" s="6"/>
      <c r="N13" s="6"/>
      <c r="O13" s="6"/>
      <c r="P13" s="6"/>
      <c r="Q13" s="6"/>
      <c r="R13" s="6"/>
      <c r="S13" s="6"/>
      <c r="T13" s="6">
        <v>1</v>
      </c>
      <c r="U13" s="6"/>
      <c r="V13" s="6"/>
      <c r="W13" s="2"/>
    </row>
    <row r="14" spans="1:23" ht="15.5">
      <c r="A14" s="15">
        <v>4</v>
      </c>
      <c r="B14" s="37">
        <v>171516100006</v>
      </c>
      <c r="C14" s="71">
        <v>21</v>
      </c>
      <c r="D14" s="38"/>
      <c r="E14" s="71">
        <v>65</v>
      </c>
      <c r="F14" s="44"/>
      <c r="G14" s="40" t="s">
        <v>51</v>
      </c>
      <c r="H14" s="43">
        <v>1</v>
      </c>
      <c r="I14" s="43">
        <v>1</v>
      </c>
      <c r="J14" s="4"/>
      <c r="K14" s="6"/>
      <c r="L14" s="6"/>
      <c r="M14" s="6"/>
      <c r="N14" s="6"/>
      <c r="O14" s="6"/>
      <c r="P14" s="6"/>
      <c r="Q14" s="6"/>
      <c r="R14" s="6"/>
      <c r="S14" s="6"/>
      <c r="T14" s="6">
        <v>1</v>
      </c>
      <c r="U14" s="6"/>
      <c r="V14" s="6"/>
      <c r="W14" s="2"/>
    </row>
    <row r="15" spans="1:23" ht="15.5">
      <c r="A15" s="15">
        <v>5</v>
      </c>
      <c r="B15" s="37">
        <v>171516100007</v>
      </c>
      <c r="C15" s="71">
        <v>22</v>
      </c>
      <c r="D15" s="38"/>
      <c r="E15" s="71">
        <v>60</v>
      </c>
      <c r="F15" s="44"/>
      <c r="G15" s="40" t="s">
        <v>52</v>
      </c>
      <c r="H15" s="43">
        <v>2</v>
      </c>
      <c r="I15" s="43">
        <v>2</v>
      </c>
      <c r="J15" s="4"/>
      <c r="K15" s="6"/>
      <c r="L15" s="6"/>
      <c r="M15" s="6"/>
      <c r="N15" s="6"/>
      <c r="O15" s="6"/>
      <c r="P15" s="6"/>
      <c r="Q15" s="6"/>
      <c r="R15" s="6"/>
      <c r="S15" s="6"/>
      <c r="T15" s="6">
        <v>1</v>
      </c>
      <c r="U15" s="6"/>
      <c r="V15" s="6"/>
      <c r="W15" s="2"/>
    </row>
    <row r="16" spans="1:23" ht="15.5">
      <c r="A16" s="15">
        <v>6</v>
      </c>
      <c r="B16" s="37">
        <v>171516100008</v>
      </c>
      <c r="C16" s="71">
        <v>21</v>
      </c>
      <c r="D16" s="38"/>
      <c r="E16" s="71">
        <v>59</v>
      </c>
      <c r="F16" s="44"/>
      <c r="G16" s="45" t="s">
        <v>53</v>
      </c>
      <c r="H16" s="79">
        <f>AVERAGE(H11:H15)</f>
        <v>1.4</v>
      </c>
      <c r="I16" s="79">
        <f>AVERAGE(I11:I15)</f>
        <v>1.6</v>
      </c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>
        <f>AVERAGE(T11:T15)</f>
        <v>1</v>
      </c>
      <c r="U16" s="79"/>
      <c r="V16" s="79"/>
      <c r="W16" s="2"/>
    </row>
    <row r="17" spans="1:23" ht="15.5">
      <c r="A17" s="15">
        <v>7</v>
      </c>
      <c r="B17" s="37">
        <v>171516100009</v>
      </c>
      <c r="C17" s="71">
        <v>21</v>
      </c>
      <c r="D17" s="38"/>
      <c r="E17" s="71">
        <v>66</v>
      </c>
      <c r="F17" s="38"/>
      <c r="G17" s="47" t="s">
        <v>54</v>
      </c>
      <c r="H17" s="48">
        <f>(99.22*H16)/100</f>
        <v>1.3890799999999999</v>
      </c>
      <c r="I17" s="48">
        <f t="shared" ref="I17:T17" si="0">(99.22*I16)/100</f>
        <v>1.58752</v>
      </c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>
        <f t="shared" si="0"/>
        <v>0.99219999999999997</v>
      </c>
      <c r="U17" s="48"/>
      <c r="V17" s="48"/>
      <c r="W17" s="2"/>
    </row>
    <row r="18" spans="1:23">
      <c r="A18" s="15">
        <v>8</v>
      </c>
      <c r="B18" s="37">
        <v>171516100010</v>
      </c>
      <c r="C18" s="71">
        <v>21</v>
      </c>
      <c r="D18" s="38"/>
      <c r="E18" s="71">
        <v>66</v>
      </c>
      <c r="F18" s="49"/>
      <c r="G18" s="15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>
      <c r="A19" s="15">
        <v>9</v>
      </c>
      <c r="B19" s="37">
        <v>171516100011</v>
      </c>
      <c r="C19" s="71">
        <v>21</v>
      </c>
      <c r="D19" s="38"/>
      <c r="E19" s="71">
        <v>64</v>
      </c>
      <c r="F19" s="49"/>
      <c r="G19" s="15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>
      <c r="A20" s="15">
        <v>10</v>
      </c>
      <c r="B20" s="37">
        <v>171516100012</v>
      </c>
      <c r="C20" s="71">
        <v>22</v>
      </c>
      <c r="D20" s="38"/>
      <c r="E20" s="71">
        <v>66</v>
      </c>
      <c r="F20" s="49"/>
      <c r="G20" s="15"/>
      <c r="H20" s="2"/>
      <c r="I20" s="2"/>
      <c r="J20" s="30"/>
      <c r="K20" s="3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>
      <c r="A21" s="15">
        <v>11</v>
      </c>
      <c r="B21" s="37">
        <v>171516100013</v>
      </c>
      <c r="C21" s="71">
        <v>23</v>
      </c>
      <c r="D21" s="38"/>
      <c r="E21" s="71">
        <v>66</v>
      </c>
      <c r="F21" s="49"/>
      <c r="G21" s="15"/>
      <c r="H21" s="51"/>
      <c r="I21" s="90"/>
      <c r="J21" s="90"/>
      <c r="K21" s="2"/>
      <c r="L21" s="2"/>
      <c r="M21" s="30"/>
      <c r="N21" s="30"/>
      <c r="O21" s="30"/>
      <c r="P21" s="30"/>
      <c r="Q21" s="30"/>
      <c r="R21" s="2"/>
      <c r="S21" s="2"/>
      <c r="T21" s="2"/>
      <c r="U21" s="2"/>
      <c r="V21" s="2"/>
      <c r="W21" s="2"/>
    </row>
    <row r="22" spans="1:23">
      <c r="A22" s="15">
        <v>12</v>
      </c>
      <c r="B22" s="37">
        <v>171516100014</v>
      </c>
      <c r="C22" s="71">
        <v>21</v>
      </c>
      <c r="D22" s="38"/>
      <c r="E22" s="71">
        <v>64</v>
      </c>
      <c r="F22" s="49"/>
      <c r="G22" s="15"/>
      <c r="H22" s="52"/>
      <c r="I22" s="53"/>
      <c r="J22" s="53"/>
      <c r="K22" s="2"/>
      <c r="L22" s="2"/>
      <c r="M22" s="30"/>
      <c r="N22" s="30"/>
      <c r="O22" s="30"/>
      <c r="P22" s="30"/>
      <c r="Q22" s="30"/>
      <c r="R22" s="2"/>
      <c r="S22" s="2"/>
      <c r="T22" s="2"/>
      <c r="U22" s="2"/>
      <c r="V22" s="2"/>
      <c r="W22" s="2"/>
    </row>
    <row r="23" spans="1:23">
      <c r="A23" s="15">
        <v>13</v>
      </c>
      <c r="B23" s="37">
        <v>171516100017</v>
      </c>
      <c r="C23" s="71">
        <v>22</v>
      </c>
      <c r="D23" s="38"/>
      <c r="E23" s="71">
        <v>65</v>
      </c>
      <c r="F23" s="49"/>
      <c r="G23" s="15"/>
      <c r="H23" s="15"/>
      <c r="I23" s="2"/>
      <c r="J23" s="2"/>
      <c r="K23" s="2"/>
      <c r="L23" s="2"/>
      <c r="M23" s="2"/>
      <c r="N23" s="30"/>
      <c r="O23" s="30"/>
      <c r="P23" s="30"/>
      <c r="Q23" s="30"/>
      <c r="R23" s="30"/>
      <c r="S23" s="2"/>
      <c r="T23" s="2"/>
      <c r="U23" s="2"/>
      <c r="V23" s="2"/>
      <c r="W23" s="2"/>
    </row>
    <row r="24" spans="1:23">
      <c r="A24" s="15">
        <v>14</v>
      </c>
      <c r="B24" s="37">
        <v>171516100019</v>
      </c>
      <c r="C24" s="71">
        <v>22</v>
      </c>
      <c r="D24" s="38"/>
      <c r="E24" s="71">
        <v>65</v>
      </c>
      <c r="F24" s="49"/>
      <c r="G24" s="15"/>
      <c r="H24" s="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2"/>
    </row>
    <row r="25" spans="1:23" ht="15.5">
      <c r="A25" s="15">
        <v>15</v>
      </c>
      <c r="B25" s="37">
        <v>171516100021</v>
      </c>
      <c r="C25" s="71">
        <v>22</v>
      </c>
      <c r="D25" s="54"/>
      <c r="E25" s="71">
        <v>65</v>
      </c>
      <c r="F25" s="55"/>
      <c r="G25" s="56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2"/>
    </row>
    <row r="26" spans="1:23" ht="15.5">
      <c r="A26" s="15">
        <v>16</v>
      </c>
      <c r="B26" s="37">
        <v>171516100022</v>
      </c>
      <c r="C26" s="71">
        <v>23</v>
      </c>
      <c r="D26" s="38"/>
      <c r="E26" s="71">
        <v>65</v>
      </c>
      <c r="F26" s="49"/>
      <c r="G26" s="56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2"/>
    </row>
    <row r="27" spans="1:23" ht="15.5">
      <c r="A27" s="15">
        <v>17</v>
      </c>
      <c r="B27" s="37">
        <v>171516100023</v>
      </c>
      <c r="C27" s="71">
        <v>23</v>
      </c>
      <c r="D27" s="38"/>
      <c r="E27" s="71">
        <v>66</v>
      </c>
      <c r="F27" s="49"/>
      <c r="G27" s="56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2"/>
    </row>
    <row r="28" spans="1:23" ht="15.5">
      <c r="A28" s="15">
        <v>18</v>
      </c>
      <c r="B28" s="37">
        <v>171516100024</v>
      </c>
      <c r="C28" s="71">
        <v>22</v>
      </c>
      <c r="D28" s="38"/>
      <c r="E28" s="71">
        <v>64</v>
      </c>
      <c r="F28" s="49"/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2"/>
    </row>
    <row r="29" spans="1:23" ht="15.5">
      <c r="A29" s="15">
        <v>19</v>
      </c>
      <c r="B29" s="37">
        <v>171516100026</v>
      </c>
      <c r="C29" s="71">
        <v>24</v>
      </c>
      <c r="D29" s="38"/>
      <c r="E29" s="71">
        <v>66</v>
      </c>
      <c r="F29" s="49"/>
      <c r="G29" s="56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2"/>
    </row>
    <row r="30" spans="1:23" ht="15.5">
      <c r="A30" s="15">
        <v>20</v>
      </c>
      <c r="B30" s="37">
        <v>171516100030</v>
      </c>
      <c r="C30" s="71">
        <v>22</v>
      </c>
      <c r="D30" s="38"/>
      <c r="E30" s="71">
        <v>65</v>
      </c>
      <c r="F30" s="49"/>
      <c r="G30" s="56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2"/>
    </row>
    <row r="31" spans="1:23" ht="15.5">
      <c r="A31" s="15">
        <v>21</v>
      </c>
      <c r="B31" s="37">
        <v>171516100031</v>
      </c>
      <c r="C31" s="71">
        <v>21</v>
      </c>
      <c r="D31" s="38"/>
      <c r="E31" s="71">
        <v>66</v>
      </c>
      <c r="F31" s="49"/>
      <c r="G31" s="56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2"/>
    </row>
    <row r="32" spans="1:23" ht="15.5">
      <c r="A32" s="15">
        <v>22</v>
      </c>
      <c r="B32" s="37">
        <v>171516100032</v>
      </c>
      <c r="C32" s="71">
        <v>22</v>
      </c>
      <c r="D32" s="38"/>
      <c r="E32" s="71">
        <v>65</v>
      </c>
      <c r="F32" s="49"/>
      <c r="G32" s="56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2"/>
    </row>
    <row r="33" spans="1:23" ht="15.5">
      <c r="A33" s="15">
        <v>23</v>
      </c>
      <c r="B33" s="37">
        <v>171516100033</v>
      </c>
      <c r="C33" s="71">
        <v>21</v>
      </c>
      <c r="D33" s="38"/>
      <c r="E33" s="71">
        <v>66</v>
      </c>
      <c r="F33" s="49"/>
      <c r="G33" s="5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2"/>
    </row>
    <row r="34" spans="1:23" ht="15.5">
      <c r="A34" s="15">
        <v>24</v>
      </c>
      <c r="B34" s="37">
        <v>171516100034</v>
      </c>
      <c r="C34" s="71">
        <v>22</v>
      </c>
      <c r="D34" s="38"/>
      <c r="E34" s="71">
        <v>66</v>
      </c>
      <c r="F34" s="49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>
      <c r="A35" s="15">
        <v>25</v>
      </c>
      <c r="B35" s="37">
        <v>171516100035</v>
      </c>
      <c r="C35" s="71">
        <v>22</v>
      </c>
      <c r="D35" s="38"/>
      <c r="E35" s="71">
        <v>65</v>
      </c>
      <c r="F35" s="49"/>
      <c r="G35" s="50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2"/>
    </row>
    <row r="36" spans="1:23">
      <c r="A36" s="15">
        <v>26</v>
      </c>
      <c r="B36" s="37">
        <v>171516100037</v>
      </c>
      <c r="C36" s="71">
        <v>22</v>
      </c>
      <c r="D36" s="38"/>
      <c r="E36" s="71">
        <v>52</v>
      </c>
      <c r="F36" s="49"/>
      <c r="G36" s="15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>
      <c r="A37" s="15">
        <v>27</v>
      </c>
      <c r="B37" s="37">
        <v>171516100038</v>
      </c>
      <c r="C37" s="71">
        <v>21</v>
      </c>
      <c r="D37" s="38"/>
      <c r="E37" s="71">
        <v>66</v>
      </c>
      <c r="F37" s="49"/>
      <c r="G37" s="15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5">
      <c r="A38" s="15">
        <v>28</v>
      </c>
      <c r="B38" s="37">
        <v>171516100039</v>
      </c>
      <c r="C38" s="71">
        <v>22</v>
      </c>
      <c r="D38" s="38"/>
      <c r="E38" s="71">
        <v>64</v>
      </c>
      <c r="F38" s="49"/>
      <c r="G38" s="5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2"/>
    </row>
    <row r="39" spans="1:23" ht="15.5">
      <c r="A39" s="15">
        <v>29</v>
      </c>
      <c r="B39" s="37">
        <v>171516100040</v>
      </c>
      <c r="C39" s="71">
        <v>20</v>
      </c>
      <c r="D39" s="38"/>
      <c r="E39" s="71">
        <v>66</v>
      </c>
      <c r="F39" s="49"/>
      <c r="G39" s="56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2"/>
    </row>
    <row r="40" spans="1:23" ht="15.5">
      <c r="A40" s="15">
        <v>30</v>
      </c>
      <c r="B40" s="37">
        <v>171516100041</v>
      </c>
      <c r="C40" s="71">
        <v>24</v>
      </c>
      <c r="D40" s="38"/>
      <c r="E40" s="71">
        <v>64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2"/>
    </row>
    <row r="41" spans="1:23" ht="15.5">
      <c r="A41" s="15">
        <v>31</v>
      </c>
      <c r="B41" s="37">
        <v>171516100042</v>
      </c>
      <c r="C41" s="71">
        <v>22</v>
      </c>
      <c r="D41" s="38"/>
      <c r="E41" s="71">
        <v>62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2"/>
    </row>
    <row r="42" spans="1:23" ht="15.5">
      <c r="A42" s="15">
        <v>32</v>
      </c>
      <c r="B42" s="37">
        <v>171516100043</v>
      </c>
      <c r="C42" s="71">
        <v>10</v>
      </c>
      <c r="D42" s="38"/>
      <c r="E42" s="71">
        <v>74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2"/>
    </row>
    <row r="43" spans="1:23" ht="15.5">
      <c r="A43" s="15">
        <v>33</v>
      </c>
      <c r="B43" s="37">
        <v>171516100044</v>
      </c>
      <c r="C43" s="71">
        <v>22</v>
      </c>
      <c r="D43" s="38"/>
      <c r="E43" s="71">
        <v>75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2"/>
    </row>
    <row r="44" spans="1:23" ht="15.5">
      <c r="A44" s="15">
        <v>34</v>
      </c>
      <c r="B44" s="37">
        <v>171516100045</v>
      </c>
      <c r="C44" s="71">
        <v>22</v>
      </c>
      <c r="D44" s="38"/>
      <c r="E44" s="71">
        <v>58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2"/>
    </row>
    <row r="45" spans="1:23" ht="15.5">
      <c r="A45" s="15">
        <v>35</v>
      </c>
      <c r="B45" s="37">
        <v>171516100048</v>
      </c>
      <c r="C45" s="71">
        <v>22</v>
      </c>
      <c r="D45" s="38"/>
      <c r="E45" s="71">
        <v>66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2"/>
    </row>
    <row r="46" spans="1:23" ht="15.5">
      <c r="A46" s="15">
        <v>36</v>
      </c>
      <c r="B46" s="37">
        <v>171516100049</v>
      </c>
      <c r="C46" s="71">
        <v>22</v>
      </c>
      <c r="D46" s="38"/>
      <c r="E46" s="71">
        <v>64</v>
      </c>
      <c r="F46" s="49"/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2"/>
    </row>
    <row r="47" spans="1:23" ht="15.5">
      <c r="A47" s="15">
        <v>37</v>
      </c>
      <c r="B47" s="37">
        <v>171516100050</v>
      </c>
      <c r="C47" s="71">
        <v>23</v>
      </c>
      <c r="D47" s="38"/>
      <c r="E47" s="71">
        <v>66</v>
      </c>
      <c r="F47" s="49"/>
      <c r="G47" s="5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2"/>
    </row>
    <row r="48" spans="1:23" ht="15.5">
      <c r="A48" s="15">
        <v>38</v>
      </c>
      <c r="B48" s="37">
        <v>171516100051</v>
      </c>
      <c r="C48" s="71">
        <v>22</v>
      </c>
      <c r="D48" s="38"/>
      <c r="E48" s="71">
        <v>66</v>
      </c>
      <c r="F48" s="49"/>
      <c r="G48" s="5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2"/>
    </row>
    <row r="49" spans="1:23">
      <c r="A49" s="15">
        <v>39</v>
      </c>
      <c r="B49" s="37">
        <v>171516100052</v>
      </c>
      <c r="C49" s="71">
        <v>21</v>
      </c>
      <c r="D49" s="38"/>
      <c r="E49" s="71">
        <v>65</v>
      </c>
      <c r="F49" s="49"/>
      <c r="G49" s="50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2"/>
    </row>
    <row r="50" spans="1:23">
      <c r="A50" s="15">
        <v>40</v>
      </c>
      <c r="B50" s="37">
        <v>171516100053</v>
      </c>
      <c r="C50" s="71">
        <v>22</v>
      </c>
      <c r="D50" s="38"/>
      <c r="E50" s="71">
        <v>74</v>
      </c>
      <c r="F50" s="49"/>
      <c r="G50" s="15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>
      <c r="A51" s="15">
        <v>41</v>
      </c>
      <c r="B51" s="37">
        <v>171516100054</v>
      </c>
      <c r="C51" s="71">
        <v>19</v>
      </c>
      <c r="D51" s="38"/>
      <c r="E51" s="71">
        <v>60</v>
      </c>
      <c r="F51" s="49"/>
      <c r="G51" s="15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5">
      <c r="A52" s="15">
        <v>42</v>
      </c>
      <c r="B52" s="37">
        <v>171516100055</v>
      </c>
      <c r="C52" s="71">
        <v>22</v>
      </c>
      <c r="D52" s="54"/>
      <c r="E52" s="71">
        <v>65</v>
      </c>
      <c r="F52" s="55"/>
      <c r="G52" s="5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2"/>
    </row>
    <row r="53" spans="1:23" ht="15.5">
      <c r="A53" s="15">
        <v>43</v>
      </c>
      <c r="B53" s="37">
        <v>171516100056</v>
      </c>
      <c r="C53" s="71">
        <v>23</v>
      </c>
      <c r="D53" s="54"/>
      <c r="E53" s="71">
        <v>58</v>
      </c>
      <c r="F53" s="55"/>
      <c r="G53" s="5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2"/>
    </row>
    <row r="54" spans="1:23" ht="15.5">
      <c r="A54" s="15">
        <v>44</v>
      </c>
      <c r="B54" s="37">
        <v>171516100057</v>
      </c>
      <c r="C54" s="71">
        <v>22</v>
      </c>
      <c r="D54" s="38"/>
      <c r="E54" s="71">
        <v>63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2"/>
    </row>
    <row r="55" spans="1:23" ht="15.5">
      <c r="A55" s="15">
        <v>45</v>
      </c>
      <c r="B55" s="37">
        <v>171516100058</v>
      </c>
      <c r="C55" s="71">
        <v>21</v>
      </c>
      <c r="D55" s="38"/>
      <c r="E55" s="71">
        <v>63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2"/>
    </row>
    <row r="56" spans="1:23" ht="15.5">
      <c r="A56" s="15">
        <v>46</v>
      </c>
      <c r="B56" s="37">
        <v>171516100059</v>
      </c>
      <c r="C56" s="71">
        <v>22</v>
      </c>
      <c r="D56" s="38"/>
      <c r="E56" s="71">
        <v>66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2"/>
    </row>
    <row r="57" spans="1:23" ht="15.5">
      <c r="A57" s="15">
        <v>47</v>
      </c>
      <c r="B57" s="37">
        <v>171516100060</v>
      </c>
      <c r="C57" s="71">
        <v>22</v>
      </c>
      <c r="D57" s="38"/>
      <c r="E57" s="71">
        <v>66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2"/>
    </row>
    <row r="58" spans="1:23" ht="15.5">
      <c r="A58" s="15">
        <v>48</v>
      </c>
      <c r="B58" s="37">
        <v>171516100061</v>
      </c>
      <c r="C58" s="71">
        <v>24</v>
      </c>
      <c r="D58" s="38"/>
      <c r="E58" s="71">
        <v>65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2"/>
    </row>
    <row r="59" spans="1:23" ht="15.5">
      <c r="A59" s="15">
        <v>49</v>
      </c>
      <c r="B59" s="37">
        <v>171516100064</v>
      </c>
      <c r="C59" s="71">
        <v>22</v>
      </c>
      <c r="D59" s="38"/>
      <c r="E59" s="71">
        <v>66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2"/>
    </row>
    <row r="60" spans="1:23" ht="15.5">
      <c r="A60" s="15">
        <v>50</v>
      </c>
      <c r="B60" s="37">
        <v>171516100066</v>
      </c>
      <c r="C60" s="71">
        <v>21</v>
      </c>
      <c r="D60" s="38"/>
      <c r="E60" s="71">
        <v>66</v>
      </c>
      <c r="F60" s="49"/>
      <c r="G60" s="5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2"/>
    </row>
    <row r="61" spans="1:23" ht="15.5">
      <c r="A61" s="15">
        <v>51</v>
      </c>
      <c r="B61" s="37">
        <v>171516100067</v>
      </c>
      <c r="C61" s="71">
        <v>24</v>
      </c>
      <c r="D61" s="38"/>
      <c r="E61" s="71">
        <v>63</v>
      </c>
      <c r="F61" s="49"/>
      <c r="G61" s="56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2"/>
    </row>
    <row r="62" spans="1:23" ht="15.5">
      <c r="A62" s="15">
        <v>52</v>
      </c>
      <c r="B62" s="37">
        <v>171516100068</v>
      </c>
      <c r="C62" s="71">
        <v>21</v>
      </c>
      <c r="D62" s="38"/>
      <c r="E62" s="71">
        <v>61</v>
      </c>
      <c r="F62" s="49"/>
      <c r="G62" s="5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2"/>
    </row>
    <row r="63" spans="1:23">
      <c r="A63" s="15">
        <v>53</v>
      </c>
      <c r="B63" s="37">
        <v>171516100069</v>
      </c>
      <c r="C63" s="71">
        <v>23</v>
      </c>
      <c r="D63" s="38"/>
      <c r="E63" s="71">
        <v>64</v>
      </c>
      <c r="F63" s="49"/>
      <c r="G63" s="15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>
      <c r="A64" s="15">
        <v>54</v>
      </c>
      <c r="B64" s="37">
        <v>171516100070</v>
      </c>
      <c r="C64" s="71">
        <v>24</v>
      </c>
      <c r="D64" s="38"/>
      <c r="E64" s="71">
        <v>65</v>
      </c>
      <c r="F64" s="49"/>
      <c r="G64" s="1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>
      <c r="A65" s="15">
        <v>55</v>
      </c>
      <c r="B65" s="37">
        <v>171516100071</v>
      </c>
      <c r="C65" s="71">
        <v>21</v>
      </c>
      <c r="D65" s="38"/>
      <c r="E65" s="71">
        <v>66</v>
      </c>
      <c r="F65" s="49"/>
      <c r="G65" s="1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>
      <c r="A66" s="15">
        <v>56</v>
      </c>
      <c r="B66" s="37">
        <v>171516100072</v>
      </c>
      <c r="C66" s="71">
        <v>21</v>
      </c>
      <c r="D66" s="38"/>
      <c r="E66" s="71">
        <v>61</v>
      </c>
      <c r="F66" s="49"/>
      <c r="G66" s="1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>
      <c r="A67" s="15">
        <v>57</v>
      </c>
      <c r="B67" s="37">
        <v>171516100073</v>
      </c>
      <c r="C67" s="71">
        <v>22</v>
      </c>
      <c r="D67" s="38"/>
      <c r="E67" s="71">
        <v>65</v>
      </c>
      <c r="F67" s="49"/>
      <c r="G67" s="1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>
      <c r="A68" s="15">
        <v>58</v>
      </c>
      <c r="B68" s="37">
        <v>171516100074</v>
      </c>
      <c r="C68" s="71">
        <v>23</v>
      </c>
      <c r="D68" s="38"/>
      <c r="E68" s="71">
        <v>66</v>
      </c>
      <c r="F68" s="49"/>
      <c r="G68" s="15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>
      <c r="A69" s="15">
        <v>59</v>
      </c>
      <c r="B69" s="37">
        <v>171516101075</v>
      </c>
      <c r="C69" s="71">
        <v>23</v>
      </c>
      <c r="D69" s="38"/>
      <c r="E69" s="71">
        <v>63</v>
      </c>
      <c r="F69" s="49"/>
      <c r="G69" s="15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>
      <c r="A70" s="15">
        <v>60</v>
      </c>
      <c r="B70" s="37">
        <v>171516101076</v>
      </c>
      <c r="C70" s="71">
        <v>21</v>
      </c>
      <c r="D70" s="38"/>
      <c r="E70" s="71">
        <v>66</v>
      </c>
      <c r="F70" s="49"/>
      <c r="G70" s="15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>
      <c r="A71" s="15">
        <v>61</v>
      </c>
      <c r="B71" s="37">
        <v>171516101077</v>
      </c>
      <c r="C71" s="71">
        <v>22</v>
      </c>
      <c r="E71" s="71">
        <v>66</v>
      </c>
    </row>
    <row r="72" spans="1:23">
      <c r="A72" s="15">
        <v>62</v>
      </c>
      <c r="B72" s="37">
        <v>171516101078</v>
      </c>
      <c r="C72" s="71">
        <v>21</v>
      </c>
      <c r="E72" s="71">
        <v>69</v>
      </c>
    </row>
    <row r="73" spans="1:23">
      <c r="A73" s="15">
        <v>63</v>
      </c>
      <c r="B73" s="37">
        <v>171516101079</v>
      </c>
      <c r="C73" s="71">
        <v>21</v>
      </c>
      <c r="E73" s="71">
        <v>74</v>
      </c>
    </row>
    <row r="74" spans="1:23">
      <c r="A74" s="15">
        <v>64</v>
      </c>
      <c r="B74" s="37">
        <v>171516101080</v>
      </c>
      <c r="C74" s="71">
        <v>22</v>
      </c>
      <c r="E74" s="71">
        <v>66</v>
      </c>
    </row>
  </sheetData>
  <mergeCells count="7">
    <mergeCell ref="O3:W7"/>
    <mergeCell ref="A4:E4"/>
    <mergeCell ref="I21:J21"/>
    <mergeCell ref="A1:E1"/>
    <mergeCell ref="G1:M1"/>
    <mergeCell ref="A2:E2"/>
    <mergeCell ref="A3:E3"/>
  </mergeCells>
  <conditionalFormatting sqref="C11:C74">
    <cfRule type="cellIs" dxfId="4" priority="1" operator="equal">
      <formula>0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topLeftCell="E7" workbookViewId="0">
      <selection activeCell="H17" sqref="H17:V17"/>
    </sheetView>
  </sheetViews>
  <sheetFormatPr defaultRowHeight="14.5"/>
  <sheetData>
    <row r="1" spans="1:23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89" t="s">
        <v>1</v>
      </c>
      <c r="B2" s="89"/>
      <c r="C2" s="89"/>
      <c r="D2" s="89"/>
      <c r="E2" s="89"/>
      <c r="F2" s="3"/>
      <c r="G2" s="4" t="s">
        <v>2</v>
      </c>
      <c r="H2" s="5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2.5">
      <c r="A3" s="89" t="s">
        <v>252</v>
      </c>
      <c r="B3" s="89"/>
      <c r="C3" s="89"/>
      <c r="D3" s="89"/>
      <c r="E3" s="89"/>
      <c r="F3" s="3"/>
      <c r="G3" s="4" t="s">
        <v>4</v>
      </c>
      <c r="H3" s="5"/>
      <c r="I3" s="7" t="s">
        <v>5</v>
      </c>
      <c r="J3" s="2"/>
      <c r="K3" s="8" t="s">
        <v>6</v>
      </c>
      <c r="L3" s="8" t="s">
        <v>7</v>
      </c>
      <c r="M3" s="2"/>
      <c r="N3" s="8" t="s">
        <v>8</v>
      </c>
      <c r="O3" s="88" t="s">
        <v>9</v>
      </c>
      <c r="P3" s="88"/>
      <c r="Q3" s="88"/>
      <c r="R3" s="88"/>
      <c r="S3" s="88"/>
      <c r="T3" s="88"/>
      <c r="U3" s="88"/>
      <c r="V3" s="88"/>
      <c r="W3" s="88"/>
    </row>
    <row r="4" spans="1:23" ht="21">
      <c r="A4" s="89" t="s">
        <v>253</v>
      </c>
      <c r="B4" s="89"/>
      <c r="C4" s="89"/>
      <c r="D4" s="89"/>
      <c r="E4" s="89"/>
      <c r="F4" s="3"/>
      <c r="G4" s="4" t="s">
        <v>11</v>
      </c>
      <c r="H4" s="5"/>
      <c r="I4" s="6"/>
      <c r="J4" s="2"/>
      <c r="K4" s="9" t="s">
        <v>12</v>
      </c>
      <c r="L4" s="9">
        <v>3</v>
      </c>
      <c r="M4" s="2"/>
      <c r="N4" s="10">
        <v>3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21">
      <c r="A5" s="11" t="s">
        <v>13</v>
      </c>
      <c r="B5" s="11"/>
      <c r="C5" s="11"/>
      <c r="D5" s="11"/>
      <c r="E5" s="11"/>
      <c r="F5" s="3"/>
      <c r="G5" s="4" t="s">
        <v>14</v>
      </c>
      <c r="H5" s="41">
        <f>(61/64)*100</f>
        <v>95.3125</v>
      </c>
      <c r="I5" s="6"/>
      <c r="J5" s="2"/>
      <c r="K5" s="13" t="s">
        <v>15</v>
      </c>
      <c r="L5" s="13">
        <v>2</v>
      </c>
      <c r="M5" s="2"/>
      <c r="N5" s="14">
        <v>2</v>
      </c>
      <c r="O5" s="88"/>
      <c r="P5" s="88"/>
      <c r="Q5" s="88"/>
      <c r="R5" s="88"/>
      <c r="S5" s="88"/>
      <c r="T5" s="88"/>
      <c r="U5" s="88"/>
      <c r="V5" s="88"/>
      <c r="W5" s="88"/>
    </row>
    <row r="6" spans="1:23" ht="21">
      <c r="A6" s="15"/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42">
        <f>(57/64)*100</f>
        <v>89.0625</v>
      </c>
      <c r="I6" s="6"/>
      <c r="J6" s="2"/>
      <c r="K6" s="19" t="s">
        <v>20</v>
      </c>
      <c r="L6" s="19">
        <v>1</v>
      </c>
      <c r="M6" s="2"/>
      <c r="N6" s="20">
        <v>1</v>
      </c>
      <c r="O6" s="88"/>
      <c r="P6" s="88"/>
      <c r="Q6" s="88"/>
      <c r="R6" s="88"/>
      <c r="S6" s="88"/>
      <c r="T6" s="88"/>
      <c r="U6" s="88"/>
      <c r="V6" s="88"/>
      <c r="W6" s="88"/>
    </row>
    <row r="7" spans="1:23" ht="58">
      <c r="A7" s="15"/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92.1875</v>
      </c>
      <c r="I7" s="26">
        <v>0.6</v>
      </c>
      <c r="J7" s="2"/>
      <c r="K7" s="27" t="s">
        <v>24</v>
      </c>
      <c r="L7" s="27">
        <v>0</v>
      </c>
      <c r="M7" s="2"/>
      <c r="N7" s="28"/>
      <c r="O7" s="88"/>
      <c r="P7" s="88"/>
      <c r="Q7" s="88"/>
      <c r="R7" s="88"/>
      <c r="S7" s="88"/>
      <c r="T7" s="88"/>
      <c r="U7" s="88"/>
      <c r="V7" s="88"/>
      <c r="W7" s="88"/>
    </row>
    <row r="8" spans="1:23">
      <c r="A8" s="15"/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207</v>
      </c>
      <c r="I8" s="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>
      <c r="A9" s="15"/>
      <c r="B9" s="21" t="s">
        <v>30</v>
      </c>
      <c r="C9" s="23" t="s">
        <v>140</v>
      </c>
      <c r="D9" s="23"/>
      <c r="E9" s="23" t="s">
        <v>140</v>
      </c>
      <c r="F9" s="29"/>
      <c r="G9" s="15"/>
      <c r="H9" s="30"/>
      <c r="I9" s="3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5">
      <c r="A10" s="15"/>
      <c r="B10" s="21" t="s">
        <v>32</v>
      </c>
      <c r="C10" s="23">
        <v>25</v>
      </c>
      <c r="D10" s="31">
        <f>(0.55*25)</f>
        <v>13.750000000000002</v>
      </c>
      <c r="E10" s="32">
        <v>75</v>
      </c>
      <c r="F10" s="33">
        <f>0.55*75</f>
        <v>41.25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  <c r="U10" s="36" t="s">
        <v>46</v>
      </c>
      <c r="V10" s="36" t="s">
        <v>47</v>
      </c>
      <c r="W10" s="2"/>
    </row>
    <row r="11" spans="1:23" ht="15.5">
      <c r="A11" s="15">
        <v>1</v>
      </c>
      <c r="B11" s="37">
        <v>171516100002</v>
      </c>
      <c r="C11" s="65">
        <v>23</v>
      </c>
      <c r="D11" s="38">
        <f>COUNTIF(C11:C82,"&gt;="&amp;D10)</f>
        <v>61</v>
      </c>
      <c r="E11" s="65">
        <v>61</v>
      </c>
      <c r="F11" s="39">
        <f>COUNTIF(E11:E82,"&gt;="&amp;F10)</f>
        <v>57</v>
      </c>
      <c r="G11" s="40" t="s">
        <v>48</v>
      </c>
      <c r="H11" s="4">
        <v>2</v>
      </c>
      <c r="I11" s="4">
        <v>2</v>
      </c>
      <c r="J11" s="6"/>
      <c r="K11" s="6"/>
      <c r="L11" s="6"/>
      <c r="M11" s="4">
        <v>2</v>
      </c>
      <c r="N11" s="6"/>
      <c r="O11" s="6"/>
      <c r="P11" s="6"/>
      <c r="Q11" s="6"/>
      <c r="R11" s="6"/>
      <c r="S11" s="6"/>
      <c r="T11" s="6"/>
      <c r="U11" s="6"/>
      <c r="V11" s="6">
        <v>1</v>
      </c>
      <c r="W11" s="2"/>
    </row>
    <row r="12" spans="1:23" ht="15.5">
      <c r="A12" s="15">
        <v>2</v>
      </c>
      <c r="B12" s="37">
        <v>171516100003</v>
      </c>
      <c r="C12" s="65">
        <v>23</v>
      </c>
      <c r="D12" s="41">
        <f>(61/64)*100</f>
        <v>95.3125</v>
      </c>
      <c r="E12" s="65">
        <v>63</v>
      </c>
      <c r="F12" s="42">
        <f>(57/64)*100</f>
        <v>89.0625</v>
      </c>
      <c r="G12" s="40" t="s">
        <v>49</v>
      </c>
      <c r="H12" s="43">
        <v>2</v>
      </c>
      <c r="I12" s="43">
        <v>2</v>
      </c>
      <c r="J12" s="6"/>
      <c r="K12" s="6"/>
      <c r="L12" s="6"/>
      <c r="M12" s="43">
        <v>2</v>
      </c>
      <c r="N12" s="6"/>
      <c r="O12" s="6"/>
      <c r="P12" s="6"/>
      <c r="Q12" s="6"/>
      <c r="R12" s="6"/>
      <c r="S12" s="6"/>
      <c r="T12" s="6"/>
      <c r="U12" s="6"/>
      <c r="V12" s="6">
        <v>1</v>
      </c>
      <c r="W12" s="2"/>
    </row>
    <row r="13" spans="1:23" ht="15.5">
      <c r="A13" s="15">
        <v>3</v>
      </c>
      <c r="B13" s="37">
        <v>171516100005</v>
      </c>
      <c r="C13" s="65">
        <v>22</v>
      </c>
      <c r="D13" s="38"/>
      <c r="E13" s="65">
        <v>64</v>
      </c>
      <c r="F13" s="44"/>
      <c r="G13" s="40" t="s">
        <v>50</v>
      </c>
      <c r="H13" s="43">
        <v>1</v>
      </c>
      <c r="I13" s="43">
        <v>1</v>
      </c>
      <c r="J13" s="6"/>
      <c r="K13" s="6"/>
      <c r="L13" s="6"/>
      <c r="M13" s="43">
        <v>1</v>
      </c>
      <c r="N13" s="6"/>
      <c r="O13" s="6"/>
      <c r="P13" s="6"/>
      <c r="Q13" s="6"/>
      <c r="R13" s="6"/>
      <c r="S13" s="6"/>
      <c r="T13" s="6"/>
      <c r="U13" s="6"/>
      <c r="V13" s="6">
        <v>1</v>
      </c>
      <c r="W13" s="2"/>
    </row>
    <row r="14" spans="1:23" ht="15.5">
      <c r="A14" s="15">
        <v>4</v>
      </c>
      <c r="B14" s="37">
        <v>171516100006</v>
      </c>
      <c r="C14" s="65">
        <v>21</v>
      </c>
      <c r="D14" s="38"/>
      <c r="E14" s="65">
        <v>59</v>
      </c>
      <c r="F14" s="44"/>
      <c r="G14" s="40" t="s">
        <v>51</v>
      </c>
      <c r="H14" s="43">
        <v>2</v>
      </c>
      <c r="I14" s="43">
        <v>2</v>
      </c>
      <c r="J14" s="6"/>
      <c r="K14" s="6"/>
      <c r="L14" s="6"/>
      <c r="M14" s="43">
        <v>2</v>
      </c>
      <c r="N14" s="6"/>
      <c r="O14" s="6"/>
      <c r="P14" s="6"/>
      <c r="Q14" s="6"/>
      <c r="R14" s="6"/>
      <c r="S14" s="6"/>
      <c r="T14" s="6"/>
      <c r="U14" s="6"/>
      <c r="V14" s="6">
        <v>1</v>
      </c>
      <c r="W14" s="2"/>
    </row>
    <row r="15" spans="1:23" ht="15.5">
      <c r="A15" s="15">
        <v>5</v>
      </c>
      <c r="B15" s="37">
        <v>171516100007</v>
      </c>
      <c r="C15" s="65">
        <v>21</v>
      </c>
      <c r="D15" s="38"/>
      <c r="E15" s="65">
        <v>59</v>
      </c>
      <c r="F15" s="44"/>
      <c r="G15" s="40" t="s">
        <v>52</v>
      </c>
      <c r="H15" s="43">
        <v>2</v>
      </c>
      <c r="I15" s="43">
        <v>2</v>
      </c>
      <c r="J15" s="6"/>
      <c r="K15" s="6"/>
      <c r="L15" s="6"/>
      <c r="M15" s="43">
        <v>2</v>
      </c>
      <c r="N15" s="6"/>
      <c r="O15" s="6"/>
      <c r="P15" s="6"/>
      <c r="Q15" s="6"/>
      <c r="R15" s="6"/>
      <c r="S15" s="6"/>
      <c r="T15" s="6"/>
      <c r="U15" s="6"/>
      <c r="V15" s="6">
        <v>2</v>
      </c>
      <c r="W15" s="2"/>
    </row>
    <row r="16" spans="1:23" ht="15.5">
      <c r="A16" s="15">
        <v>6</v>
      </c>
      <c r="B16" s="37">
        <v>171516100008</v>
      </c>
      <c r="C16" s="65">
        <v>24</v>
      </c>
      <c r="D16" s="38"/>
      <c r="E16" s="65">
        <v>61</v>
      </c>
      <c r="F16" s="44"/>
      <c r="G16" s="45" t="s">
        <v>53</v>
      </c>
      <c r="H16" s="79">
        <f>AVERAGE(H11:H15)</f>
        <v>1.8</v>
      </c>
      <c r="I16" s="79">
        <f t="shared" ref="I16:V16" si="0">AVERAGE(I11:I15)</f>
        <v>1.8</v>
      </c>
      <c r="J16" s="79"/>
      <c r="K16" s="79"/>
      <c r="L16" s="79"/>
      <c r="M16" s="79">
        <f t="shared" si="0"/>
        <v>1.8</v>
      </c>
      <c r="N16" s="79"/>
      <c r="O16" s="79"/>
      <c r="P16" s="79"/>
      <c r="Q16" s="79"/>
      <c r="R16" s="79"/>
      <c r="S16" s="79"/>
      <c r="T16" s="79"/>
      <c r="U16" s="79"/>
      <c r="V16" s="79">
        <f t="shared" si="0"/>
        <v>1.2</v>
      </c>
      <c r="W16" s="2"/>
    </row>
    <row r="17" spans="1:23" ht="15.5">
      <c r="A17" s="15">
        <v>7</v>
      </c>
      <c r="B17" s="37">
        <v>171516100009</v>
      </c>
      <c r="C17" s="65">
        <v>23</v>
      </c>
      <c r="D17" s="38"/>
      <c r="E17" s="65">
        <v>60</v>
      </c>
      <c r="F17" s="38"/>
      <c r="G17" s="47" t="s">
        <v>54</v>
      </c>
      <c r="H17" s="48">
        <f>(92.19*H16)/100</f>
        <v>1.6594200000000001</v>
      </c>
      <c r="I17" s="48">
        <f t="shared" ref="I17:V17" si="1">(92.19*I16)/100</f>
        <v>1.6594200000000001</v>
      </c>
      <c r="J17" s="48"/>
      <c r="K17" s="48"/>
      <c r="L17" s="48"/>
      <c r="M17" s="48">
        <f t="shared" si="1"/>
        <v>1.6594200000000001</v>
      </c>
      <c r="N17" s="48"/>
      <c r="O17" s="48"/>
      <c r="P17" s="48"/>
      <c r="Q17" s="48"/>
      <c r="R17" s="48"/>
      <c r="S17" s="48"/>
      <c r="T17" s="48"/>
      <c r="U17" s="48"/>
      <c r="V17" s="48">
        <f t="shared" si="1"/>
        <v>1.1062799999999999</v>
      </c>
      <c r="W17" s="2"/>
    </row>
    <row r="18" spans="1:23">
      <c r="A18" s="15">
        <v>8</v>
      </c>
      <c r="B18" s="37">
        <v>171516100010</v>
      </c>
      <c r="C18" s="65">
        <v>18</v>
      </c>
      <c r="D18" s="38"/>
      <c r="E18" s="65">
        <v>53</v>
      </c>
      <c r="F18" s="49"/>
      <c r="G18" s="15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>
      <c r="A19" s="15">
        <v>9</v>
      </c>
      <c r="B19" s="37">
        <v>171516100011</v>
      </c>
      <c r="C19" s="65">
        <v>23</v>
      </c>
      <c r="D19" s="38"/>
      <c r="E19" s="65">
        <v>60</v>
      </c>
      <c r="F19" s="49"/>
      <c r="G19" s="15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>
      <c r="A20" s="15">
        <v>10</v>
      </c>
      <c r="B20" s="37">
        <v>171516100012</v>
      </c>
      <c r="C20" s="65">
        <v>22</v>
      </c>
      <c r="D20" s="38"/>
      <c r="E20" s="65">
        <v>54</v>
      </c>
      <c r="F20" s="49"/>
      <c r="G20" s="15"/>
      <c r="H20" s="2"/>
      <c r="I20" s="2"/>
      <c r="J20" s="30"/>
      <c r="K20" s="3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>
      <c r="A21" s="15">
        <v>11</v>
      </c>
      <c r="B21" s="37">
        <v>171516100013</v>
      </c>
      <c r="C21" s="65">
        <v>22</v>
      </c>
      <c r="D21" s="38"/>
      <c r="E21" s="65">
        <v>56</v>
      </c>
      <c r="F21" s="49"/>
      <c r="G21" s="15"/>
      <c r="H21" s="51"/>
      <c r="I21" s="90"/>
      <c r="J21" s="90"/>
      <c r="K21" s="2"/>
      <c r="L21" s="2"/>
      <c r="M21" s="30"/>
      <c r="N21" s="30"/>
      <c r="O21" s="30"/>
      <c r="P21" s="30"/>
      <c r="Q21" s="30"/>
      <c r="R21" s="2"/>
      <c r="S21" s="2"/>
      <c r="T21" s="2"/>
      <c r="U21" s="2"/>
      <c r="V21" s="2"/>
      <c r="W21" s="2"/>
    </row>
    <row r="22" spans="1:23">
      <c r="A22" s="15">
        <v>12</v>
      </c>
      <c r="B22" s="37">
        <v>171516100014</v>
      </c>
      <c r="C22" s="65">
        <v>22</v>
      </c>
      <c r="D22" s="38"/>
      <c r="E22" s="65">
        <v>22</v>
      </c>
      <c r="F22" s="49"/>
      <c r="G22" s="15"/>
      <c r="H22" s="52"/>
      <c r="I22" s="53"/>
      <c r="J22" s="53"/>
      <c r="K22" s="2"/>
      <c r="L22" s="2"/>
      <c r="M22" s="30"/>
      <c r="N22" s="30"/>
      <c r="O22" s="30"/>
      <c r="P22" s="30"/>
      <c r="Q22" s="30"/>
      <c r="R22" s="2"/>
      <c r="S22" s="2"/>
      <c r="T22" s="2"/>
      <c r="U22" s="2"/>
      <c r="V22" s="2"/>
      <c r="W22" s="2"/>
    </row>
    <row r="23" spans="1:23">
      <c r="A23" s="15">
        <v>13</v>
      </c>
      <c r="B23" s="37">
        <v>171516100017</v>
      </c>
      <c r="C23" s="65">
        <v>23</v>
      </c>
      <c r="D23" s="38"/>
      <c r="E23" s="65">
        <v>40</v>
      </c>
      <c r="F23" s="49"/>
      <c r="G23" s="15"/>
      <c r="H23" s="15"/>
      <c r="I23" s="2"/>
      <c r="J23" s="2"/>
      <c r="K23" s="2"/>
      <c r="L23" s="2"/>
      <c r="M23" s="2"/>
      <c r="N23" s="30"/>
      <c r="O23" s="30"/>
      <c r="P23" s="30"/>
      <c r="Q23" s="30"/>
      <c r="R23" s="30"/>
      <c r="S23" s="2"/>
      <c r="T23" s="2"/>
      <c r="U23" s="2"/>
      <c r="V23" s="2"/>
      <c r="W23" s="2"/>
    </row>
    <row r="24" spans="1:23">
      <c r="A24" s="15">
        <v>14</v>
      </c>
      <c r="B24" s="37">
        <v>171516100019</v>
      </c>
      <c r="C24" s="65">
        <v>23</v>
      </c>
      <c r="D24" s="38"/>
      <c r="E24" s="65">
        <v>55</v>
      </c>
      <c r="F24" s="49"/>
      <c r="G24" s="15"/>
      <c r="H24" s="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2"/>
    </row>
    <row r="25" spans="1:23" ht="15.5">
      <c r="A25" s="15">
        <v>15</v>
      </c>
      <c r="B25" s="37">
        <v>171516100021</v>
      </c>
      <c r="C25" s="65">
        <v>22</v>
      </c>
      <c r="D25" s="54"/>
      <c r="E25" s="65">
        <v>62</v>
      </c>
      <c r="F25" s="55"/>
      <c r="G25" s="56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2"/>
    </row>
    <row r="26" spans="1:23" ht="15.5">
      <c r="A26" s="15">
        <v>16</v>
      </c>
      <c r="B26" s="37">
        <v>171516100022</v>
      </c>
      <c r="C26" s="65">
        <v>23</v>
      </c>
      <c r="D26" s="38"/>
      <c r="E26" s="65">
        <v>54</v>
      </c>
      <c r="F26" s="49"/>
      <c r="G26" s="56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2"/>
    </row>
    <row r="27" spans="1:23" ht="15.5">
      <c r="A27" s="15">
        <v>17</v>
      </c>
      <c r="B27" s="37">
        <v>171516100023</v>
      </c>
      <c r="C27" s="65">
        <v>22</v>
      </c>
      <c r="D27" s="38"/>
      <c r="E27" s="65">
        <v>68</v>
      </c>
      <c r="F27" s="49"/>
      <c r="G27" s="56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2"/>
    </row>
    <row r="28" spans="1:23" ht="15.5">
      <c r="A28" s="15">
        <v>18</v>
      </c>
      <c r="B28" s="37">
        <v>171516100024</v>
      </c>
      <c r="C28" s="65">
        <v>22</v>
      </c>
      <c r="D28" s="38"/>
      <c r="E28" s="65">
        <v>60</v>
      </c>
      <c r="F28" s="49"/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2"/>
    </row>
    <row r="29" spans="1:23" ht="15.5">
      <c r="A29" s="15">
        <v>19</v>
      </c>
      <c r="B29" s="37">
        <v>171516100026</v>
      </c>
      <c r="C29" s="65">
        <v>24</v>
      </c>
      <c r="D29" s="38"/>
      <c r="E29" s="65">
        <v>65</v>
      </c>
      <c r="F29" s="49"/>
      <c r="G29" s="56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2"/>
    </row>
    <row r="30" spans="1:23" ht="15.5">
      <c r="A30" s="15">
        <v>20</v>
      </c>
      <c r="B30" s="37">
        <v>171516100030</v>
      </c>
      <c r="C30" s="65">
        <v>21</v>
      </c>
      <c r="D30" s="38"/>
      <c r="E30" s="65">
        <v>68</v>
      </c>
      <c r="F30" s="49"/>
      <c r="G30" s="56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2"/>
    </row>
    <row r="31" spans="1:23" ht="15.5">
      <c r="A31" s="15">
        <v>21</v>
      </c>
      <c r="B31" s="37">
        <v>171516100031</v>
      </c>
      <c r="C31" s="65">
        <v>21</v>
      </c>
      <c r="D31" s="38"/>
      <c r="E31" s="65">
        <v>40</v>
      </c>
      <c r="F31" s="49"/>
      <c r="G31" s="56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2"/>
    </row>
    <row r="32" spans="1:23" ht="15.5">
      <c r="A32" s="15">
        <v>22</v>
      </c>
      <c r="B32" s="37">
        <v>171516100032</v>
      </c>
      <c r="C32" s="65">
        <v>23</v>
      </c>
      <c r="D32" s="38"/>
      <c r="E32" s="65">
        <v>59</v>
      </c>
      <c r="F32" s="49"/>
      <c r="G32" s="56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2"/>
    </row>
    <row r="33" spans="1:23" ht="15.5">
      <c r="A33" s="15">
        <v>23</v>
      </c>
      <c r="B33" s="37">
        <v>171516100033</v>
      </c>
      <c r="C33" s="65">
        <v>24</v>
      </c>
      <c r="D33" s="38"/>
      <c r="E33" s="65">
        <v>62</v>
      </c>
      <c r="F33" s="49"/>
      <c r="G33" s="5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2"/>
    </row>
    <row r="34" spans="1:23" ht="15.5">
      <c r="A34" s="15">
        <v>24</v>
      </c>
      <c r="B34" s="37">
        <v>171516100034</v>
      </c>
      <c r="C34" s="65">
        <v>23</v>
      </c>
      <c r="D34" s="38"/>
      <c r="E34" s="65">
        <v>66</v>
      </c>
      <c r="F34" s="49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>
      <c r="A35" s="15">
        <v>25</v>
      </c>
      <c r="B35" s="37">
        <v>171516100035</v>
      </c>
      <c r="C35" s="65">
        <v>19</v>
      </c>
      <c r="D35" s="38"/>
      <c r="E35" s="65">
        <v>58</v>
      </c>
      <c r="F35" s="49"/>
      <c r="G35" s="50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2"/>
    </row>
    <row r="36" spans="1:23">
      <c r="A36" s="15">
        <v>26</v>
      </c>
      <c r="B36" s="37">
        <v>171516100037</v>
      </c>
      <c r="C36" s="65">
        <v>22</v>
      </c>
      <c r="D36" s="38"/>
      <c r="E36" s="65">
        <v>49</v>
      </c>
      <c r="F36" s="49"/>
      <c r="G36" s="15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>
      <c r="A37" s="15">
        <v>27</v>
      </c>
      <c r="B37" s="37">
        <v>171516100038</v>
      </c>
      <c r="C37" s="65">
        <v>23</v>
      </c>
      <c r="D37" s="38"/>
      <c r="E37" s="65">
        <v>60</v>
      </c>
      <c r="F37" s="49"/>
      <c r="G37" s="15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5">
      <c r="A38" s="15">
        <v>28</v>
      </c>
      <c r="B38" s="37">
        <v>171516100039</v>
      </c>
      <c r="C38" s="65">
        <v>22</v>
      </c>
      <c r="D38" s="38"/>
      <c r="E38" s="65">
        <v>59</v>
      </c>
      <c r="F38" s="49"/>
      <c r="G38" s="5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2"/>
    </row>
    <row r="39" spans="1:23" ht="15.5">
      <c r="A39" s="15">
        <v>29</v>
      </c>
      <c r="B39" s="37">
        <v>171516100040</v>
      </c>
      <c r="C39" s="65">
        <v>19</v>
      </c>
      <c r="D39" s="38"/>
      <c r="E39" s="65">
        <v>60</v>
      </c>
      <c r="F39" s="49"/>
      <c r="G39" s="56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2"/>
    </row>
    <row r="40" spans="1:23" ht="15.5">
      <c r="A40" s="15">
        <v>30</v>
      </c>
      <c r="B40" s="37">
        <v>171516100041</v>
      </c>
      <c r="C40" s="65">
        <v>22</v>
      </c>
      <c r="D40" s="38"/>
      <c r="E40" s="65">
        <v>60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2"/>
    </row>
    <row r="41" spans="1:23" ht="15.5">
      <c r="A41" s="15">
        <v>31</v>
      </c>
      <c r="B41" s="37">
        <v>171516100042</v>
      </c>
      <c r="C41" s="65">
        <v>14</v>
      </c>
      <c r="D41" s="38"/>
      <c r="E41" s="65">
        <v>59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2"/>
    </row>
    <row r="42" spans="1:23" ht="15.5">
      <c r="A42" s="15">
        <v>32</v>
      </c>
      <c r="B42" s="37">
        <v>171516100043</v>
      </c>
      <c r="C42" s="65">
        <v>13</v>
      </c>
      <c r="D42" s="38"/>
      <c r="E42" s="65">
        <v>52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2"/>
    </row>
    <row r="43" spans="1:23" ht="15.5">
      <c r="A43" s="15">
        <v>33</v>
      </c>
      <c r="B43" s="37">
        <v>171516100044</v>
      </c>
      <c r="C43" s="65">
        <v>22</v>
      </c>
      <c r="D43" s="38"/>
      <c r="E43" s="65">
        <v>57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2"/>
    </row>
    <row r="44" spans="1:23" ht="15.5">
      <c r="A44" s="15">
        <v>34</v>
      </c>
      <c r="B44" s="37">
        <v>171516100045</v>
      </c>
      <c r="C44" s="65">
        <v>23</v>
      </c>
      <c r="D44" s="38"/>
      <c r="E44" s="65">
        <v>46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2"/>
    </row>
    <row r="45" spans="1:23" ht="15.5">
      <c r="A45" s="15">
        <v>35</v>
      </c>
      <c r="B45" s="37">
        <v>171516100048</v>
      </c>
      <c r="C45" s="65">
        <v>23</v>
      </c>
      <c r="D45" s="38"/>
      <c r="E45" s="65">
        <v>53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2"/>
    </row>
    <row r="46" spans="1:23" ht="15.5">
      <c r="A46" s="15">
        <v>36</v>
      </c>
      <c r="B46" s="37">
        <v>171516100049</v>
      </c>
      <c r="C46" s="65">
        <v>22</v>
      </c>
      <c r="D46" s="38"/>
      <c r="E46" s="65">
        <v>45</v>
      </c>
      <c r="F46" s="49"/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2"/>
    </row>
    <row r="47" spans="1:23" ht="15.5">
      <c r="A47" s="15">
        <v>37</v>
      </c>
      <c r="B47" s="37">
        <v>171516100050</v>
      </c>
      <c r="C47" s="65">
        <v>23</v>
      </c>
      <c r="D47" s="38"/>
      <c r="E47" s="65">
        <v>58</v>
      </c>
      <c r="F47" s="49"/>
      <c r="G47" s="5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2"/>
    </row>
    <row r="48" spans="1:23" ht="15.5">
      <c r="A48" s="15">
        <v>38</v>
      </c>
      <c r="B48" s="37">
        <v>171516100051</v>
      </c>
      <c r="C48" s="65">
        <v>23</v>
      </c>
      <c r="D48" s="38"/>
      <c r="E48" s="65">
        <v>61</v>
      </c>
      <c r="F48" s="49"/>
      <c r="G48" s="5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2"/>
    </row>
    <row r="49" spans="1:23">
      <c r="A49" s="15">
        <v>39</v>
      </c>
      <c r="B49" s="37">
        <v>171516100052</v>
      </c>
      <c r="C49" s="65">
        <v>20</v>
      </c>
      <c r="D49" s="38"/>
      <c r="E49" s="65">
        <v>38</v>
      </c>
      <c r="F49" s="49"/>
      <c r="G49" s="50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2"/>
    </row>
    <row r="50" spans="1:23">
      <c r="A50" s="15">
        <v>40</v>
      </c>
      <c r="B50" s="37">
        <v>171516100053</v>
      </c>
      <c r="C50" s="65">
        <v>23</v>
      </c>
      <c r="D50" s="38"/>
      <c r="E50" s="65">
        <v>55</v>
      </c>
      <c r="F50" s="49"/>
      <c r="G50" s="15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>
      <c r="A51" s="15">
        <v>41</v>
      </c>
      <c r="B51" s="37">
        <v>171516100054</v>
      </c>
      <c r="C51" s="65">
        <v>20</v>
      </c>
      <c r="D51" s="38"/>
      <c r="E51" s="65">
        <v>38</v>
      </c>
      <c r="F51" s="49"/>
      <c r="G51" s="15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5">
      <c r="A52" s="15">
        <v>42</v>
      </c>
      <c r="B52" s="37">
        <v>171516100055</v>
      </c>
      <c r="C52" s="65">
        <v>22</v>
      </c>
      <c r="D52" s="54"/>
      <c r="E52" s="65">
        <v>62</v>
      </c>
      <c r="F52" s="55"/>
      <c r="G52" s="5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2"/>
    </row>
    <row r="53" spans="1:23" ht="15.5">
      <c r="A53" s="15">
        <v>43</v>
      </c>
      <c r="B53" s="37">
        <v>171516100056</v>
      </c>
      <c r="C53" s="65">
        <v>21</v>
      </c>
      <c r="D53" s="54"/>
      <c r="E53" s="65">
        <v>60</v>
      </c>
      <c r="F53" s="55"/>
      <c r="G53" s="5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2"/>
    </row>
    <row r="54" spans="1:23" ht="15.5">
      <c r="A54" s="15">
        <v>44</v>
      </c>
      <c r="B54" s="37">
        <v>171516100057</v>
      </c>
      <c r="C54" s="65">
        <v>23</v>
      </c>
      <c r="D54" s="38"/>
      <c r="E54" s="65">
        <v>49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2"/>
    </row>
    <row r="55" spans="1:23" ht="15.5">
      <c r="A55" s="15">
        <v>45</v>
      </c>
      <c r="B55" s="37">
        <v>171516100058</v>
      </c>
      <c r="C55" s="65">
        <v>24</v>
      </c>
      <c r="D55" s="38"/>
      <c r="E55" s="65">
        <v>50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2"/>
    </row>
    <row r="56" spans="1:23" ht="15.5">
      <c r="A56" s="15">
        <v>46</v>
      </c>
      <c r="B56" s="37">
        <v>171516100059</v>
      </c>
      <c r="C56" s="65">
        <v>19</v>
      </c>
      <c r="D56" s="38"/>
      <c r="E56" s="65">
        <v>51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2"/>
    </row>
    <row r="57" spans="1:23" ht="15.5">
      <c r="A57" s="15">
        <v>47</v>
      </c>
      <c r="B57" s="37">
        <v>171516100060</v>
      </c>
      <c r="C57" s="65">
        <v>22</v>
      </c>
      <c r="D57" s="38"/>
      <c r="E57" s="65">
        <v>63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2"/>
    </row>
    <row r="58" spans="1:23" ht="15.5">
      <c r="A58" s="15">
        <v>48</v>
      </c>
      <c r="B58" s="37">
        <v>171516100061</v>
      </c>
      <c r="C58" s="65">
        <v>24</v>
      </c>
      <c r="D58" s="38"/>
      <c r="E58" s="65">
        <v>64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2"/>
    </row>
    <row r="59" spans="1:23" ht="15.5">
      <c r="A59" s="15">
        <v>49</v>
      </c>
      <c r="B59" s="37">
        <v>171516100064</v>
      </c>
      <c r="C59" s="65">
        <v>18</v>
      </c>
      <c r="D59" s="38"/>
      <c r="E59" s="65">
        <v>58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2"/>
    </row>
    <row r="60" spans="1:23" ht="15.5">
      <c r="A60" s="15">
        <v>50</v>
      </c>
      <c r="B60" s="37">
        <v>171516100066</v>
      </c>
      <c r="C60" s="65">
        <v>24</v>
      </c>
      <c r="D60" s="38"/>
      <c r="E60" s="65">
        <v>60</v>
      </c>
      <c r="F60" s="49"/>
      <c r="G60" s="5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2"/>
    </row>
    <row r="61" spans="1:23" ht="15.5">
      <c r="A61" s="15">
        <v>51</v>
      </c>
      <c r="B61" s="37">
        <v>171516100067</v>
      </c>
      <c r="C61" s="65">
        <v>22</v>
      </c>
      <c r="D61" s="38"/>
      <c r="E61" s="65">
        <v>62</v>
      </c>
      <c r="F61" s="49"/>
      <c r="G61" s="56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2"/>
    </row>
    <row r="62" spans="1:23" ht="15.5">
      <c r="A62" s="15">
        <v>52</v>
      </c>
      <c r="B62" s="37">
        <v>171516100068</v>
      </c>
      <c r="C62" s="65">
        <v>13</v>
      </c>
      <c r="D62" s="38"/>
      <c r="E62" s="65">
        <v>37</v>
      </c>
      <c r="F62" s="49"/>
      <c r="G62" s="5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2"/>
    </row>
    <row r="63" spans="1:23">
      <c r="A63" s="15">
        <v>53</v>
      </c>
      <c r="B63" s="37">
        <v>171516100069</v>
      </c>
      <c r="C63" s="65">
        <v>24</v>
      </c>
      <c r="D63" s="38"/>
      <c r="E63" s="65">
        <v>53</v>
      </c>
      <c r="F63" s="49"/>
      <c r="G63" s="15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>
      <c r="A64" s="15">
        <v>54</v>
      </c>
      <c r="B64" s="37">
        <v>171516100070</v>
      </c>
      <c r="C64" s="65">
        <v>23</v>
      </c>
      <c r="D64" s="38"/>
      <c r="E64" s="65">
        <v>64</v>
      </c>
      <c r="F64" s="49"/>
      <c r="G64" s="1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>
      <c r="A65" s="15">
        <v>55</v>
      </c>
      <c r="B65" s="37">
        <v>171516100071</v>
      </c>
      <c r="C65" s="65">
        <v>22</v>
      </c>
      <c r="D65" s="38"/>
      <c r="E65" s="65">
        <v>59</v>
      </c>
      <c r="F65" s="49"/>
      <c r="G65" s="1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>
      <c r="A66" s="15">
        <v>56</v>
      </c>
      <c r="B66" s="37">
        <v>171516100072</v>
      </c>
      <c r="C66" s="65">
        <v>19</v>
      </c>
      <c r="D66" s="38"/>
      <c r="E66" s="65">
        <v>53</v>
      </c>
      <c r="F66" s="49"/>
      <c r="G66" s="1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>
      <c r="A67" s="15">
        <v>57</v>
      </c>
      <c r="B67" s="37">
        <v>171516100073</v>
      </c>
      <c r="C67" s="65">
        <v>23</v>
      </c>
      <c r="D67" s="38"/>
      <c r="E67" s="65">
        <v>64</v>
      </c>
      <c r="F67" s="49"/>
      <c r="G67" s="1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>
      <c r="A68" s="15">
        <v>58</v>
      </c>
      <c r="B68" s="37">
        <v>171516100074</v>
      </c>
      <c r="C68" s="65">
        <v>22</v>
      </c>
      <c r="D68" s="38"/>
      <c r="E68" s="65">
        <v>61</v>
      </c>
      <c r="F68" s="49"/>
      <c r="G68" s="15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>
      <c r="A69" s="15">
        <v>59</v>
      </c>
      <c r="B69" s="37">
        <v>171516101075</v>
      </c>
      <c r="C69" s="65">
        <v>18</v>
      </c>
      <c r="D69" s="38"/>
      <c r="E69" s="65">
        <v>57</v>
      </c>
      <c r="F69" s="49"/>
      <c r="G69" s="15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>
      <c r="A70" s="15">
        <v>60</v>
      </c>
      <c r="B70" s="37">
        <v>171516101076</v>
      </c>
      <c r="C70" s="65">
        <v>22</v>
      </c>
      <c r="D70" s="38"/>
      <c r="E70" s="65">
        <v>58</v>
      </c>
      <c r="F70" s="49"/>
      <c r="G70" s="15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>
      <c r="A71" s="15">
        <v>61</v>
      </c>
      <c r="B71" s="37">
        <v>171516101077</v>
      </c>
      <c r="C71" s="65">
        <v>22</v>
      </c>
      <c r="E71" s="65">
        <v>54</v>
      </c>
    </row>
    <row r="72" spans="1:23">
      <c r="A72" s="15">
        <v>62</v>
      </c>
      <c r="B72" s="37">
        <v>171516101078</v>
      </c>
      <c r="C72" s="65">
        <v>13</v>
      </c>
      <c r="E72" s="65">
        <v>37</v>
      </c>
    </row>
    <row r="73" spans="1:23">
      <c r="A73" s="15">
        <v>63</v>
      </c>
      <c r="B73" s="37">
        <v>171516101079</v>
      </c>
      <c r="C73" s="65">
        <v>22</v>
      </c>
      <c r="E73" s="65">
        <v>57</v>
      </c>
    </row>
    <row r="74" spans="1:23">
      <c r="A74" s="15">
        <v>64</v>
      </c>
      <c r="B74" s="37">
        <v>171516101080</v>
      </c>
      <c r="C74" s="65">
        <v>23</v>
      </c>
      <c r="E74" s="65">
        <v>55</v>
      </c>
    </row>
  </sheetData>
  <mergeCells count="7">
    <mergeCell ref="O3:W7"/>
    <mergeCell ref="A4:E4"/>
    <mergeCell ref="I21:J21"/>
    <mergeCell ref="A1:E1"/>
    <mergeCell ref="G1:M1"/>
    <mergeCell ref="A2:E2"/>
    <mergeCell ref="A3:E3"/>
  </mergeCells>
  <conditionalFormatting sqref="C11:C74">
    <cfRule type="cellIs" dxfId="3" priority="1" operator="equal">
      <formula>0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topLeftCell="A7" workbookViewId="0">
      <selection activeCell="D12" sqref="D12"/>
    </sheetView>
  </sheetViews>
  <sheetFormatPr defaultRowHeight="14.5"/>
  <sheetData>
    <row r="1" spans="1:23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89" t="s">
        <v>1</v>
      </c>
      <c r="B2" s="89"/>
      <c r="C2" s="89"/>
      <c r="D2" s="89"/>
      <c r="E2" s="89"/>
      <c r="F2" s="3"/>
      <c r="G2" s="4" t="s">
        <v>2</v>
      </c>
      <c r="H2" s="5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2.5">
      <c r="A3" s="89" t="s">
        <v>254</v>
      </c>
      <c r="B3" s="89"/>
      <c r="C3" s="89"/>
      <c r="D3" s="89"/>
      <c r="E3" s="89"/>
      <c r="F3" s="3"/>
      <c r="G3" s="4" t="s">
        <v>4</v>
      </c>
      <c r="H3" s="5"/>
      <c r="I3" s="7" t="s">
        <v>5</v>
      </c>
      <c r="J3" s="2"/>
      <c r="K3" s="8" t="s">
        <v>6</v>
      </c>
      <c r="L3" s="8" t="s">
        <v>7</v>
      </c>
      <c r="M3" s="2"/>
      <c r="N3" s="8" t="s">
        <v>8</v>
      </c>
      <c r="O3" s="88" t="s">
        <v>9</v>
      </c>
      <c r="P3" s="88"/>
      <c r="Q3" s="88"/>
      <c r="R3" s="88"/>
      <c r="S3" s="88"/>
      <c r="T3" s="88"/>
      <c r="U3" s="88"/>
      <c r="V3" s="88"/>
      <c r="W3" s="88"/>
    </row>
    <row r="4" spans="1:23" ht="21">
      <c r="A4" s="89" t="s">
        <v>255</v>
      </c>
      <c r="B4" s="89"/>
      <c r="C4" s="89"/>
      <c r="D4" s="89"/>
      <c r="E4" s="89"/>
      <c r="F4" s="3"/>
      <c r="G4" s="4" t="s">
        <v>11</v>
      </c>
      <c r="H4" s="5"/>
      <c r="I4" s="6"/>
      <c r="J4" s="2"/>
      <c r="K4" s="9" t="s">
        <v>12</v>
      </c>
      <c r="L4" s="9">
        <v>3</v>
      </c>
      <c r="M4" s="2"/>
      <c r="N4" s="10">
        <v>3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21">
      <c r="A5" s="11" t="s">
        <v>13</v>
      </c>
      <c r="B5" s="11"/>
      <c r="C5" s="11"/>
      <c r="D5" s="11"/>
      <c r="E5" s="11"/>
      <c r="F5" s="3"/>
      <c r="G5" s="4" t="s">
        <v>14</v>
      </c>
      <c r="H5" s="41">
        <f>(63/64)*100</f>
        <v>98.4375</v>
      </c>
      <c r="I5" s="6"/>
      <c r="J5" s="2"/>
      <c r="K5" s="13" t="s">
        <v>15</v>
      </c>
      <c r="L5" s="13">
        <v>2</v>
      </c>
      <c r="M5" s="2"/>
      <c r="N5" s="14">
        <v>2</v>
      </c>
      <c r="O5" s="88"/>
      <c r="P5" s="88"/>
      <c r="Q5" s="88"/>
      <c r="R5" s="88"/>
      <c r="S5" s="88"/>
      <c r="T5" s="88"/>
      <c r="U5" s="88"/>
      <c r="V5" s="88"/>
      <c r="W5" s="88"/>
    </row>
    <row r="6" spans="1:23" ht="21">
      <c r="A6" s="15"/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42">
        <f>(64/64)*100</f>
        <v>100</v>
      </c>
      <c r="I6" s="6"/>
      <c r="J6" s="2"/>
      <c r="K6" s="19" t="s">
        <v>20</v>
      </c>
      <c r="L6" s="19">
        <v>1</v>
      </c>
      <c r="M6" s="2"/>
      <c r="N6" s="20">
        <v>1</v>
      </c>
      <c r="O6" s="88"/>
      <c r="P6" s="88"/>
      <c r="Q6" s="88"/>
      <c r="R6" s="88"/>
      <c r="S6" s="88"/>
      <c r="T6" s="88"/>
      <c r="U6" s="88"/>
      <c r="V6" s="88"/>
      <c r="W6" s="88"/>
    </row>
    <row r="7" spans="1:23" ht="58">
      <c r="A7" s="15"/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99.21875</v>
      </c>
      <c r="I7" s="26">
        <v>0.6</v>
      </c>
      <c r="J7" s="2"/>
      <c r="K7" s="27" t="s">
        <v>24</v>
      </c>
      <c r="L7" s="27">
        <v>0</v>
      </c>
      <c r="M7" s="2"/>
      <c r="N7" s="28"/>
      <c r="O7" s="88"/>
      <c r="P7" s="88"/>
      <c r="Q7" s="88"/>
      <c r="R7" s="88"/>
      <c r="S7" s="88"/>
      <c r="T7" s="88"/>
      <c r="U7" s="88"/>
      <c r="V7" s="88"/>
      <c r="W7" s="88"/>
    </row>
    <row r="8" spans="1:23">
      <c r="A8" s="15"/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207</v>
      </c>
      <c r="I8" s="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>
      <c r="A9" s="15"/>
      <c r="B9" s="21" t="s">
        <v>30</v>
      </c>
      <c r="C9" s="23" t="s">
        <v>140</v>
      </c>
      <c r="D9" s="23"/>
      <c r="E9" s="23" t="s">
        <v>140</v>
      </c>
      <c r="F9" s="29"/>
      <c r="G9" s="15"/>
      <c r="H9" s="30"/>
      <c r="I9" s="3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5">
      <c r="A10" s="15"/>
      <c r="B10" s="21" t="s">
        <v>32</v>
      </c>
      <c r="C10" s="23">
        <v>25</v>
      </c>
      <c r="D10" s="31">
        <f>(0.55*25)</f>
        <v>13.750000000000002</v>
      </c>
      <c r="E10" s="32">
        <v>75</v>
      </c>
      <c r="F10" s="33">
        <f>0.55*75</f>
        <v>41.25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  <c r="U10" s="36" t="s">
        <v>46</v>
      </c>
      <c r="V10" s="36" t="s">
        <v>47</v>
      </c>
      <c r="W10" s="2"/>
    </row>
    <row r="11" spans="1:23" ht="15.5">
      <c r="A11" s="15">
        <v>1</v>
      </c>
      <c r="B11" s="86">
        <v>171516100002</v>
      </c>
      <c r="C11" s="83">
        <v>23</v>
      </c>
      <c r="D11" s="38">
        <f>COUNTIF(C11:C82,"&gt;="&amp;D10)</f>
        <v>63</v>
      </c>
      <c r="E11" s="83">
        <v>71</v>
      </c>
      <c r="F11" s="39">
        <f>COUNTIF(E11:E82,"&gt;="&amp;F10)</f>
        <v>64</v>
      </c>
      <c r="G11" s="40" t="s">
        <v>48</v>
      </c>
      <c r="H11" s="4">
        <v>2</v>
      </c>
      <c r="I11" s="4">
        <v>3</v>
      </c>
      <c r="J11" s="6"/>
      <c r="K11" s="4">
        <v>3</v>
      </c>
      <c r="L11" s="4">
        <v>3</v>
      </c>
      <c r="M11" s="5">
        <v>3</v>
      </c>
      <c r="N11" s="6"/>
      <c r="O11" s="6"/>
      <c r="P11" s="4">
        <v>3</v>
      </c>
      <c r="Q11" s="6"/>
      <c r="R11" s="6"/>
      <c r="S11" s="6"/>
      <c r="T11" s="6"/>
      <c r="U11" s="6">
        <v>1</v>
      </c>
      <c r="V11" s="6"/>
      <c r="W11" s="2"/>
    </row>
    <row r="12" spans="1:23" ht="15.5">
      <c r="A12" s="15">
        <v>2</v>
      </c>
      <c r="B12" s="86">
        <v>171516100003</v>
      </c>
      <c r="C12" s="83">
        <v>23</v>
      </c>
      <c r="D12" s="41">
        <f>(63/64)*100</f>
        <v>98.4375</v>
      </c>
      <c r="E12" s="83">
        <v>65</v>
      </c>
      <c r="F12" s="42">
        <f>(64/64)*100</f>
        <v>100</v>
      </c>
      <c r="G12" s="40" t="s">
        <v>49</v>
      </c>
      <c r="H12" s="43">
        <v>3</v>
      </c>
      <c r="I12" s="43">
        <v>2</v>
      </c>
      <c r="J12" s="6"/>
      <c r="K12" s="43">
        <v>2</v>
      </c>
      <c r="L12" s="43">
        <v>2</v>
      </c>
      <c r="M12" s="5">
        <v>2</v>
      </c>
      <c r="N12" s="6"/>
      <c r="O12" s="6"/>
      <c r="P12" s="43">
        <v>2</v>
      </c>
      <c r="Q12" s="6"/>
      <c r="R12" s="6"/>
      <c r="S12" s="6"/>
      <c r="T12" s="6"/>
      <c r="U12" s="6">
        <v>2</v>
      </c>
      <c r="V12" s="6"/>
      <c r="W12" s="2"/>
    </row>
    <row r="13" spans="1:23" ht="15.5">
      <c r="A13" s="15">
        <v>3</v>
      </c>
      <c r="B13" s="86">
        <v>171516100005</v>
      </c>
      <c r="C13" s="83">
        <v>22</v>
      </c>
      <c r="D13" s="38"/>
      <c r="E13" s="83">
        <v>71</v>
      </c>
      <c r="F13" s="44"/>
      <c r="G13" s="40" t="s">
        <v>50</v>
      </c>
      <c r="H13" s="43">
        <v>2</v>
      </c>
      <c r="I13" s="43">
        <v>2</v>
      </c>
      <c r="J13" s="6"/>
      <c r="K13" s="43">
        <v>2</v>
      </c>
      <c r="L13" s="43">
        <v>2</v>
      </c>
      <c r="M13" s="5">
        <v>3</v>
      </c>
      <c r="N13" s="6"/>
      <c r="O13" s="6"/>
      <c r="P13" s="43">
        <v>2</v>
      </c>
      <c r="Q13" s="6"/>
      <c r="R13" s="6"/>
      <c r="S13" s="6"/>
      <c r="T13" s="6"/>
      <c r="U13" s="6">
        <v>1</v>
      </c>
      <c r="V13" s="6"/>
      <c r="W13" s="2"/>
    </row>
    <row r="14" spans="1:23" ht="15.5">
      <c r="A14" s="15">
        <v>4</v>
      </c>
      <c r="B14" s="86">
        <v>171516100006</v>
      </c>
      <c r="C14" s="83">
        <v>22</v>
      </c>
      <c r="D14" s="38"/>
      <c r="E14" s="83">
        <v>66</v>
      </c>
      <c r="F14" s="44"/>
      <c r="G14" s="40" t="s">
        <v>51</v>
      </c>
      <c r="H14" s="43">
        <v>3</v>
      </c>
      <c r="I14" s="43">
        <v>3</v>
      </c>
      <c r="J14" s="6"/>
      <c r="K14" s="43">
        <v>3</v>
      </c>
      <c r="L14" s="43">
        <v>3</v>
      </c>
      <c r="M14" s="5">
        <v>2</v>
      </c>
      <c r="N14" s="6"/>
      <c r="O14" s="6"/>
      <c r="P14" s="43">
        <v>3</v>
      </c>
      <c r="Q14" s="6"/>
      <c r="R14" s="6"/>
      <c r="S14" s="6"/>
      <c r="T14" s="6"/>
      <c r="U14" s="6">
        <v>2</v>
      </c>
      <c r="V14" s="6"/>
      <c r="W14" s="2"/>
    </row>
    <row r="15" spans="1:23" ht="15.5">
      <c r="A15" s="15">
        <v>5</v>
      </c>
      <c r="B15" s="86">
        <v>171516100007</v>
      </c>
      <c r="C15" s="83">
        <v>21</v>
      </c>
      <c r="D15" s="38"/>
      <c r="E15" s="83">
        <v>68</v>
      </c>
      <c r="F15" s="44"/>
      <c r="G15" s="40" t="s">
        <v>52</v>
      </c>
      <c r="H15" s="43">
        <v>2</v>
      </c>
      <c r="I15" s="43">
        <v>2</v>
      </c>
      <c r="J15" s="6"/>
      <c r="K15" s="43">
        <v>2</v>
      </c>
      <c r="L15" s="43">
        <v>2</v>
      </c>
      <c r="M15" s="5">
        <v>2</v>
      </c>
      <c r="N15" s="6"/>
      <c r="O15" s="6"/>
      <c r="P15" s="43">
        <v>2</v>
      </c>
      <c r="Q15" s="6"/>
      <c r="R15" s="6"/>
      <c r="S15" s="6"/>
      <c r="T15" s="6"/>
      <c r="U15" s="6">
        <v>1</v>
      </c>
      <c r="V15" s="6"/>
      <c r="W15" s="2"/>
    </row>
    <row r="16" spans="1:23" ht="15.5">
      <c r="A16" s="15">
        <v>6</v>
      </c>
      <c r="B16" s="86">
        <v>171516100008</v>
      </c>
      <c r="C16" s="83">
        <v>20</v>
      </c>
      <c r="D16" s="38"/>
      <c r="E16" s="83">
        <v>64</v>
      </c>
      <c r="F16" s="44"/>
      <c r="G16" s="45" t="s">
        <v>53</v>
      </c>
      <c r="H16" s="79">
        <f>AVERAGE(H11:H15)</f>
        <v>2.4</v>
      </c>
      <c r="I16" s="79">
        <f t="shared" ref="I16:U16" si="0">AVERAGE(I11:I15)</f>
        <v>2.4</v>
      </c>
      <c r="J16" s="79"/>
      <c r="K16" s="79">
        <f t="shared" si="0"/>
        <v>2.4</v>
      </c>
      <c r="L16" s="79">
        <f t="shared" si="0"/>
        <v>2.4</v>
      </c>
      <c r="M16" s="79">
        <f t="shared" si="0"/>
        <v>2.4</v>
      </c>
      <c r="N16" s="79"/>
      <c r="O16" s="79"/>
      <c r="P16" s="79">
        <f t="shared" si="0"/>
        <v>2.4</v>
      </c>
      <c r="Q16" s="79"/>
      <c r="R16" s="79"/>
      <c r="S16" s="79"/>
      <c r="T16" s="79"/>
      <c r="U16" s="79">
        <f t="shared" si="0"/>
        <v>1.4</v>
      </c>
      <c r="V16" s="79"/>
      <c r="W16" s="2"/>
    </row>
    <row r="17" spans="1:23" ht="15.5">
      <c r="A17" s="15">
        <v>7</v>
      </c>
      <c r="B17" s="86">
        <v>171516100009</v>
      </c>
      <c r="C17" s="83">
        <v>23</v>
      </c>
      <c r="D17" s="38"/>
      <c r="E17" s="83">
        <v>69</v>
      </c>
      <c r="F17" s="38"/>
      <c r="G17" s="47" t="s">
        <v>54</v>
      </c>
      <c r="H17" s="48">
        <f>(99.22*H16)/100</f>
        <v>2.3812799999999998</v>
      </c>
      <c r="I17" s="48">
        <f t="shared" ref="I17:U17" si="1">(99.22*I16)/100</f>
        <v>2.3812799999999998</v>
      </c>
      <c r="J17" s="48"/>
      <c r="K17" s="48">
        <f t="shared" si="1"/>
        <v>2.3812799999999998</v>
      </c>
      <c r="L17" s="48">
        <f t="shared" si="1"/>
        <v>2.3812799999999998</v>
      </c>
      <c r="M17" s="48">
        <f t="shared" si="1"/>
        <v>2.3812799999999998</v>
      </c>
      <c r="N17" s="48"/>
      <c r="O17" s="48"/>
      <c r="P17" s="48">
        <f t="shared" si="1"/>
        <v>2.3812799999999998</v>
      </c>
      <c r="Q17" s="48"/>
      <c r="R17" s="48"/>
      <c r="S17" s="48"/>
      <c r="T17" s="48"/>
      <c r="U17" s="48">
        <f t="shared" si="1"/>
        <v>1.3890799999999999</v>
      </c>
      <c r="V17" s="48"/>
      <c r="W17" s="2"/>
    </row>
    <row r="18" spans="1:23">
      <c r="A18" s="15">
        <v>8</v>
      </c>
      <c r="B18" s="86">
        <v>171516100010</v>
      </c>
      <c r="C18" s="83">
        <v>21</v>
      </c>
      <c r="D18" s="38"/>
      <c r="E18" s="83">
        <v>67</v>
      </c>
      <c r="F18" s="49"/>
      <c r="G18" s="15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>
      <c r="A19" s="15">
        <v>9</v>
      </c>
      <c r="B19" s="86">
        <v>171516100011</v>
      </c>
      <c r="C19" s="83">
        <v>22</v>
      </c>
      <c r="D19" s="38"/>
      <c r="E19" s="83">
        <v>60</v>
      </c>
      <c r="F19" s="49"/>
      <c r="G19" s="15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>
      <c r="A20" s="15">
        <v>10</v>
      </c>
      <c r="B20" s="86">
        <v>171516100012</v>
      </c>
      <c r="C20" s="83">
        <v>21</v>
      </c>
      <c r="D20" s="38"/>
      <c r="E20" s="83">
        <v>66</v>
      </c>
      <c r="F20" s="49"/>
      <c r="G20" s="15"/>
      <c r="H20" s="2"/>
      <c r="I20" s="2"/>
      <c r="J20" s="30"/>
      <c r="K20" s="3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>
      <c r="A21" s="15">
        <v>11</v>
      </c>
      <c r="B21" s="86">
        <v>171516100013</v>
      </c>
      <c r="C21" s="83">
        <v>22</v>
      </c>
      <c r="D21" s="38"/>
      <c r="E21" s="83">
        <v>66</v>
      </c>
      <c r="F21" s="49"/>
      <c r="G21" s="15"/>
      <c r="H21" s="51"/>
      <c r="I21" s="90"/>
      <c r="J21" s="90"/>
      <c r="K21" s="2"/>
      <c r="L21" s="2"/>
      <c r="M21" s="30"/>
      <c r="N21" s="30"/>
      <c r="O21" s="30"/>
      <c r="P21" s="30"/>
      <c r="Q21" s="30"/>
      <c r="R21" s="2"/>
      <c r="S21" s="2"/>
      <c r="T21" s="2"/>
      <c r="U21" s="2"/>
      <c r="V21" s="2"/>
      <c r="W21" s="2"/>
    </row>
    <row r="22" spans="1:23">
      <c r="A22" s="15">
        <v>12</v>
      </c>
      <c r="B22" s="86">
        <v>171516100014</v>
      </c>
      <c r="C22" s="83">
        <v>22</v>
      </c>
      <c r="D22" s="38"/>
      <c r="E22" s="83">
        <v>62</v>
      </c>
      <c r="F22" s="49"/>
      <c r="G22" s="15"/>
      <c r="H22" s="52"/>
      <c r="I22" s="53"/>
      <c r="J22" s="53"/>
      <c r="K22" s="2"/>
      <c r="L22" s="2"/>
      <c r="M22" s="30"/>
      <c r="N22" s="30"/>
      <c r="O22" s="30"/>
      <c r="P22" s="30"/>
      <c r="Q22" s="30"/>
      <c r="R22" s="2"/>
      <c r="S22" s="2"/>
      <c r="T22" s="2"/>
      <c r="U22" s="2"/>
      <c r="V22" s="2"/>
      <c r="W22" s="2"/>
    </row>
    <row r="23" spans="1:23">
      <c r="A23" s="15">
        <v>13</v>
      </c>
      <c r="B23" s="86">
        <v>171516100017</v>
      </c>
      <c r="C23" s="83">
        <v>22</v>
      </c>
      <c r="D23" s="38"/>
      <c r="E23" s="83">
        <v>64</v>
      </c>
      <c r="F23" s="49"/>
      <c r="G23" s="15"/>
      <c r="H23" s="15"/>
      <c r="I23" s="2"/>
      <c r="J23" s="2"/>
      <c r="K23" s="2"/>
      <c r="L23" s="2"/>
      <c r="M23" s="2"/>
      <c r="N23" s="30"/>
      <c r="O23" s="30"/>
      <c r="P23" s="30"/>
      <c r="Q23" s="30"/>
      <c r="R23" s="30"/>
      <c r="S23" s="2"/>
      <c r="T23" s="2"/>
      <c r="U23" s="2"/>
      <c r="V23" s="2"/>
      <c r="W23" s="2"/>
    </row>
    <row r="24" spans="1:23">
      <c r="A24" s="15">
        <v>14</v>
      </c>
      <c r="B24" s="86">
        <v>171516100019</v>
      </c>
      <c r="C24" s="83">
        <v>22</v>
      </c>
      <c r="D24" s="38"/>
      <c r="E24" s="83">
        <v>64</v>
      </c>
      <c r="F24" s="49"/>
      <c r="G24" s="15"/>
      <c r="H24" s="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2"/>
    </row>
    <row r="25" spans="1:23" ht="15.5">
      <c r="A25" s="15">
        <v>15</v>
      </c>
      <c r="B25" s="86">
        <v>171516100021</v>
      </c>
      <c r="C25" s="83">
        <v>23</v>
      </c>
      <c r="D25" s="54"/>
      <c r="E25" s="83">
        <v>67</v>
      </c>
      <c r="F25" s="55"/>
      <c r="G25" s="56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2"/>
    </row>
    <row r="26" spans="1:23" ht="15.5">
      <c r="A26" s="15">
        <v>16</v>
      </c>
      <c r="B26" s="86">
        <v>171516100022</v>
      </c>
      <c r="C26" s="83">
        <v>22</v>
      </c>
      <c r="D26" s="38"/>
      <c r="E26" s="83">
        <v>67</v>
      </c>
      <c r="F26" s="49"/>
      <c r="G26" s="56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2"/>
    </row>
    <row r="27" spans="1:23" ht="15.5">
      <c r="A27" s="15">
        <v>17</v>
      </c>
      <c r="B27" s="86">
        <v>171516100023</v>
      </c>
      <c r="C27" s="83">
        <v>22</v>
      </c>
      <c r="D27" s="38"/>
      <c r="E27" s="83">
        <v>73</v>
      </c>
      <c r="F27" s="49"/>
      <c r="G27" s="56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2"/>
    </row>
    <row r="28" spans="1:23" ht="15.5">
      <c r="A28" s="15">
        <v>18</v>
      </c>
      <c r="B28" s="86">
        <v>171516100024</v>
      </c>
      <c r="C28" s="83">
        <v>21</v>
      </c>
      <c r="D28" s="38"/>
      <c r="E28" s="83">
        <v>71</v>
      </c>
      <c r="F28" s="49"/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2"/>
    </row>
    <row r="29" spans="1:23" ht="15.5">
      <c r="A29" s="15">
        <v>19</v>
      </c>
      <c r="B29" s="86">
        <v>171516100026</v>
      </c>
      <c r="C29" s="83">
        <v>22</v>
      </c>
      <c r="D29" s="38"/>
      <c r="E29" s="83">
        <v>67</v>
      </c>
      <c r="F29" s="49"/>
      <c r="G29" s="56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2"/>
    </row>
    <row r="30" spans="1:23" ht="15.5">
      <c r="A30" s="15">
        <v>20</v>
      </c>
      <c r="B30" s="86">
        <v>171516100030</v>
      </c>
      <c r="C30" s="83">
        <v>21</v>
      </c>
      <c r="D30" s="38"/>
      <c r="E30" s="83">
        <v>70</v>
      </c>
      <c r="F30" s="49"/>
      <c r="G30" s="56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2"/>
    </row>
    <row r="31" spans="1:23" ht="15.5">
      <c r="A31" s="15">
        <v>21</v>
      </c>
      <c r="B31" s="86">
        <v>171516100031</v>
      </c>
      <c r="C31" s="83">
        <v>20</v>
      </c>
      <c r="D31" s="38"/>
      <c r="E31" s="83">
        <v>60</v>
      </c>
      <c r="F31" s="49"/>
      <c r="G31" s="56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2"/>
    </row>
    <row r="32" spans="1:23" ht="15.5">
      <c r="A32" s="15">
        <v>22</v>
      </c>
      <c r="B32" s="86">
        <v>171516100032</v>
      </c>
      <c r="C32" s="83">
        <v>21</v>
      </c>
      <c r="D32" s="38"/>
      <c r="E32" s="83">
        <v>71</v>
      </c>
      <c r="F32" s="49"/>
      <c r="G32" s="56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2"/>
    </row>
    <row r="33" spans="1:23" ht="15.5">
      <c r="A33" s="15">
        <v>23</v>
      </c>
      <c r="B33" s="86">
        <v>171516100033</v>
      </c>
      <c r="C33" s="83">
        <v>22</v>
      </c>
      <c r="D33" s="38"/>
      <c r="E33" s="83">
        <v>68</v>
      </c>
      <c r="F33" s="49"/>
      <c r="G33" s="5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2"/>
    </row>
    <row r="34" spans="1:23" ht="15.5">
      <c r="A34" s="15">
        <v>24</v>
      </c>
      <c r="B34" s="86">
        <v>171516100034</v>
      </c>
      <c r="C34" s="83">
        <v>23</v>
      </c>
      <c r="D34" s="38"/>
      <c r="E34" s="83">
        <v>68</v>
      </c>
      <c r="F34" s="49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>
      <c r="A35" s="15">
        <v>25</v>
      </c>
      <c r="B35" s="86">
        <v>171516100035</v>
      </c>
      <c r="C35" s="83">
        <v>19</v>
      </c>
      <c r="D35" s="38"/>
      <c r="E35" s="83">
        <v>60</v>
      </c>
      <c r="F35" s="49"/>
      <c r="G35" s="50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2"/>
    </row>
    <row r="36" spans="1:23">
      <c r="A36" s="15">
        <v>26</v>
      </c>
      <c r="B36" s="86">
        <v>171516100037</v>
      </c>
      <c r="C36" s="83">
        <v>18</v>
      </c>
      <c r="D36" s="38"/>
      <c r="E36" s="83">
        <v>62</v>
      </c>
      <c r="F36" s="49"/>
      <c r="G36" s="15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>
      <c r="A37" s="15">
        <v>27</v>
      </c>
      <c r="B37" s="86">
        <v>171516100038</v>
      </c>
      <c r="C37" s="83">
        <v>22</v>
      </c>
      <c r="D37" s="38"/>
      <c r="E37" s="83">
        <v>65</v>
      </c>
      <c r="F37" s="49"/>
      <c r="G37" s="15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5">
      <c r="A38" s="15">
        <v>28</v>
      </c>
      <c r="B38" s="86">
        <v>171516100039</v>
      </c>
      <c r="C38" s="83">
        <v>22</v>
      </c>
      <c r="D38" s="38"/>
      <c r="E38" s="83">
        <v>72</v>
      </c>
      <c r="F38" s="49"/>
      <c r="G38" s="5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2"/>
    </row>
    <row r="39" spans="1:23" ht="15.5">
      <c r="A39" s="15">
        <v>29</v>
      </c>
      <c r="B39" s="86">
        <v>171516100040</v>
      </c>
      <c r="C39" s="83">
        <v>22</v>
      </c>
      <c r="D39" s="38"/>
      <c r="E39" s="83">
        <v>65</v>
      </c>
      <c r="F39" s="49"/>
      <c r="G39" s="56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2"/>
    </row>
    <row r="40" spans="1:23" ht="15.5">
      <c r="A40" s="15">
        <v>30</v>
      </c>
      <c r="B40" s="86">
        <v>171516100041</v>
      </c>
      <c r="C40" s="83">
        <v>23</v>
      </c>
      <c r="D40" s="38"/>
      <c r="E40" s="83">
        <v>63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2"/>
    </row>
    <row r="41" spans="1:23" ht="15.5">
      <c r="A41" s="15">
        <v>31</v>
      </c>
      <c r="B41" s="86">
        <v>171516100042</v>
      </c>
      <c r="C41" s="83">
        <v>23</v>
      </c>
      <c r="D41" s="38"/>
      <c r="E41" s="83">
        <v>66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2"/>
    </row>
    <row r="42" spans="1:23" ht="15.5">
      <c r="A42" s="15">
        <v>32</v>
      </c>
      <c r="B42" s="86">
        <v>171516100043</v>
      </c>
      <c r="C42" s="83">
        <v>12</v>
      </c>
      <c r="D42" s="38"/>
      <c r="E42" s="83">
        <v>71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2"/>
    </row>
    <row r="43" spans="1:23" ht="15.5">
      <c r="A43" s="15">
        <v>33</v>
      </c>
      <c r="B43" s="86">
        <v>171516100044</v>
      </c>
      <c r="C43" s="83">
        <v>22</v>
      </c>
      <c r="D43" s="38"/>
      <c r="E43" s="83">
        <v>69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2"/>
    </row>
    <row r="44" spans="1:23" ht="15.5">
      <c r="A44" s="15">
        <v>34</v>
      </c>
      <c r="B44" s="86">
        <v>171516100045</v>
      </c>
      <c r="C44" s="83">
        <v>21</v>
      </c>
      <c r="D44" s="38"/>
      <c r="E44" s="83">
        <v>63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2"/>
    </row>
    <row r="45" spans="1:23" ht="15.5">
      <c r="A45" s="15">
        <v>35</v>
      </c>
      <c r="B45" s="86">
        <v>171516100048</v>
      </c>
      <c r="C45" s="83">
        <v>21</v>
      </c>
      <c r="D45" s="38"/>
      <c r="E45" s="83">
        <v>71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2"/>
    </row>
    <row r="46" spans="1:23" ht="15.5">
      <c r="A46" s="15">
        <v>36</v>
      </c>
      <c r="B46" s="86">
        <v>171516100049</v>
      </c>
      <c r="C46" s="83">
        <v>22</v>
      </c>
      <c r="D46" s="38"/>
      <c r="E46" s="83">
        <v>65</v>
      </c>
      <c r="F46" s="49"/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2"/>
    </row>
    <row r="47" spans="1:23" ht="15.5">
      <c r="A47" s="15">
        <v>37</v>
      </c>
      <c r="B47" s="86">
        <v>171516100050</v>
      </c>
      <c r="C47" s="83">
        <v>22</v>
      </c>
      <c r="D47" s="38"/>
      <c r="E47" s="83">
        <v>71</v>
      </c>
      <c r="F47" s="49"/>
      <c r="G47" s="5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2"/>
    </row>
    <row r="48" spans="1:23" ht="15.5">
      <c r="A48" s="15">
        <v>38</v>
      </c>
      <c r="B48" s="86">
        <v>171516100051</v>
      </c>
      <c r="C48" s="83">
        <v>21</v>
      </c>
      <c r="D48" s="38"/>
      <c r="E48" s="83">
        <v>71</v>
      </c>
      <c r="F48" s="49"/>
      <c r="G48" s="5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2"/>
    </row>
    <row r="49" spans="1:23">
      <c r="A49" s="15">
        <v>39</v>
      </c>
      <c r="B49" s="86">
        <v>171516100052</v>
      </c>
      <c r="C49" s="83">
        <v>20</v>
      </c>
      <c r="D49" s="38"/>
      <c r="E49" s="83">
        <v>66</v>
      </c>
      <c r="F49" s="49"/>
      <c r="G49" s="50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2"/>
    </row>
    <row r="50" spans="1:23">
      <c r="A50" s="15">
        <v>40</v>
      </c>
      <c r="B50" s="86">
        <v>171516100053</v>
      </c>
      <c r="C50" s="83">
        <v>20</v>
      </c>
      <c r="D50" s="38"/>
      <c r="E50" s="83">
        <v>71</v>
      </c>
      <c r="F50" s="49"/>
      <c r="G50" s="15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>
      <c r="A51" s="15">
        <v>41</v>
      </c>
      <c r="B51" s="86">
        <v>171516100054</v>
      </c>
      <c r="C51" s="83">
        <v>21</v>
      </c>
      <c r="D51" s="38"/>
      <c r="E51" s="83">
        <v>63</v>
      </c>
      <c r="F51" s="49"/>
      <c r="G51" s="15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5">
      <c r="A52" s="15">
        <v>42</v>
      </c>
      <c r="B52" s="86">
        <v>171516100055</v>
      </c>
      <c r="C52" s="83">
        <v>23</v>
      </c>
      <c r="D52" s="54"/>
      <c r="E52" s="83">
        <v>69</v>
      </c>
      <c r="F52" s="55"/>
      <c r="G52" s="5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2"/>
    </row>
    <row r="53" spans="1:23" ht="15.5">
      <c r="A53" s="15">
        <v>43</v>
      </c>
      <c r="B53" s="86">
        <v>171516100056</v>
      </c>
      <c r="C53" s="83">
        <v>21</v>
      </c>
      <c r="D53" s="54"/>
      <c r="E53" s="83">
        <v>58</v>
      </c>
      <c r="F53" s="55"/>
      <c r="G53" s="5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2"/>
    </row>
    <row r="54" spans="1:23" ht="15.5">
      <c r="A54" s="15">
        <v>44</v>
      </c>
      <c r="B54" s="86">
        <v>171516100057</v>
      </c>
      <c r="C54" s="83">
        <v>22</v>
      </c>
      <c r="D54" s="38"/>
      <c r="E54" s="83">
        <v>65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2"/>
    </row>
    <row r="55" spans="1:23" ht="15.5">
      <c r="A55" s="15">
        <v>45</v>
      </c>
      <c r="B55" s="86">
        <v>171516100058</v>
      </c>
      <c r="C55" s="83">
        <v>21</v>
      </c>
      <c r="D55" s="38"/>
      <c r="E55" s="83">
        <v>70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2"/>
    </row>
    <row r="56" spans="1:23" ht="15.5">
      <c r="A56" s="15">
        <v>46</v>
      </c>
      <c r="B56" s="86">
        <v>171516100059</v>
      </c>
      <c r="C56" s="83">
        <v>22</v>
      </c>
      <c r="D56" s="38"/>
      <c r="E56" s="83">
        <v>65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2"/>
    </row>
    <row r="57" spans="1:23" ht="15.5">
      <c r="A57" s="15">
        <v>47</v>
      </c>
      <c r="B57" s="86">
        <v>171516100060</v>
      </c>
      <c r="C57" s="83">
        <v>23</v>
      </c>
      <c r="D57" s="38"/>
      <c r="E57" s="83">
        <v>70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2"/>
    </row>
    <row r="58" spans="1:23" ht="15.5">
      <c r="A58" s="15">
        <v>48</v>
      </c>
      <c r="B58" s="86">
        <v>171516100061</v>
      </c>
      <c r="C58" s="83">
        <v>23</v>
      </c>
      <c r="D58" s="38"/>
      <c r="E58" s="83">
        <v>74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2"/>
    </row>
    <row r="59" spans="1:23" ht="15.5">
      <c r="A59" s="15">
        <v>49</v>
      </c>
      <c r="B59" s="86">
        <v>171516100064</v>
      </c>
      <c r="C59" s="83">
        <v>20</v>
      </c>
      <c r="D59" s="38"/>
      <c r="E59" s="83">
        <v>67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2"/>
    </row>
    <row r="60" spans="1:23" ht="15.5">
      <c r="A60" s="15">
        <v>50</v>
      </c>
      <c r="B60" s="86">
        <v>171516100066</v>
      </c>
      <c r="C60" s="83">
        <v>22</v>
      </c>
      <c r="D60" s="38"/>
      <c r="E60" s="83">
        <v>71</v>
      </c>
      <c r="F60" s="49"/>
      <c r="G60" s="5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2"/>
    </row>
    <row r="61" spans="1:23" ht="15.5">
      <c r="A61" s="15">
        <v>51</v>
      </c>
      <c r="B61" s="86">
        <v>171516100067</v>
      </c>
      <c r="C61" s="83">
        <v>22</v>
      </c>
      <c r="D61" s="38"/>
      <c r="E61" s="83">
        <v>68</v>
      </c>
      <c r="F61" s="49"/>
      <c r="G61" s="56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2"/>
    </row>
    <row r="62" spans="1:23" ht="15.5">
      <c r="A62" s="15">
        <v>52</v>
      </c>
      <c r="B62" s="86">
        <v>171516100068</v>
      </c>
      <c r="C62" s="83">
        <v>22</v>
      </c>
      <c r="D62" s="38"/>
      <c r="E62" s="83">
        <v>62</v>
      </c>
      <c r="F62" s="49"/>
      <c r="G62" s="5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2"/>
    </row>
    <row r="63" spans="1:23">
      <c r="A63" s="15">
        <v>53</v>
      </c>
      <c r="B63" s="86">
        <v>171516100069</v>
      </c>
      <c r="C63" s="83">
        <v>23</v>
      </c>
      <c r="D63" s="38"/>
      <c r="E63" s="83">
        <v>67</v>
      </c>
      <c r="F63" s="49"/>
      <c r="G63" s="15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>
      <c r="A64" s="15">
        <v>54</v>
      </c>
      <c r="B64" s="86">
        <v>171516100070</v>
      </c>
      <c r="C64" s="83">
        <v>23</v>
      </c>
      <c r="D64" s="38"/>
      <c r="E64" s="83">
        <v>72</v>
      </c>
      <c r="F64" s="49"/>
      <c r="G64" s="1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>
      <c r="A65" s="15">
        <v>55</v>
      </c>
      <c r="B65" s="86">
        <v>171516100071</v>
      </c>
      <c r="C65" s="83">
        <v>22</v>
      </c>
      <c r="D65" s="38"/>
      <c r="E65" s="83">
        <v>70</v>
      </c>
      <c r="F65" s="49"/>
      <c r="G65" s="1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>
      <c r="A66" s="15">
        <v>56</v>
      </c>
      <c r="B66" s="86">
        <v>171516100072</v>
      </c>
      <c r="C66" s="83">
        <v>22</v>
      </c>
      <c r="D66" s="38"/>
      <c r="E66" s="83">
        <v>63</v>
      </c>
      <c r="F66" s="49"/>
      <c r="G66" s="1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>
      <c r="A67" s="15">
        <v>57</v>
      </c>
      <c r="B67" s="86">
        <v>171516100073</v>
      </c>
      <c r="C67" s="83">
        <v>22</v>
      </c>
      <c r="D67" s="38"/>
      <c r="E67" s="83">
        <v>68</v>
      </c>
      <c r="F67" s="49"/>
      <c r="G67" s="1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>
      <c r="A68" s="15">
        <v>58</v>
      </c>
      <c r="B68" s="86">
        <v>171516100074</v>
      </c>
      <c r="C68" s="83">
        <v>22</v>
      </c>
      <c r="D68" s="38"/>
      <c r="E68" s="83">
        <v>70</v>
      </c>
      <c r="F68" s="49"/>
      <c r="G68" s="15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>
      <c r="A69" s="15">
        <v>59</v>
      </c>
      <c r="B69" s="86">
        <v>171516101075</v>
      </c>
      <c r="C69" s="83">
        <v>22</v>
      </c>
      <c r="D69" s="38"/>
      <c r="E69" s="83">
        <v>71</v>
      </c>
      <c r="F69" s="49"/>
      <c r="G69" s="15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>
      <c r="A70" s="15">
        <v>60</v>
      </c>
      <c r="B70" s="86">
        <v>171516101076</v>
      </c>
      <c r="C70" s="83">
        <v>20</v>
      </c>
      <c r="D70" s="38"/>
      <c r="E70" s="83">
        <v>70</v>
      </c>
      <c r="F70" s="49"/>
      <c r="G70" s="15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>
      <c r="A71" s="15">
        <v>61</v>
      </c>
      <c r="B71" s="86">
        <v>171516101077</v>
      </c>
      <c r="C71" s="83">
        <v>22</v>
      </c>
      <c r="E71" s="83">
        <v>66</v>
      </c>
    </row>
    <row r="72" spans="1:23">
      <c r="A72" s="15">
        <v>62</v>
      </c>
      <c r="B72" s="86">
        <v>171516101078</v>
      </c>
      <c r="C72" s="83">
        <v>19</v>
      </c>
      <c r="E72" s="83">
        <v>62</v>
      </c>
    </row>
    <row r="73" spans="1:23">
      <c r="A73" s="15">
        <v>63</v>
      </c>
      <c r="B73" s="86">
        <v>171516101079</v>
      </c>
      <c r="C73" s="83">
        <v>22</v>
      </c>
      <c r="E73" s="83">
        <v>61</v>
      </c>
    </row>
    <row r="74" spans="1:23">
      <c r="A74" s="15">
        <v>64</v>
      </c>
      <c r="B74" s="86">
        <v>171516101080</v>
      </c>
      <c r="C74" s="83">
        <v>21</v>
      </c>
      <c r="E74" s="83">
        <v>63</v>
      </c>
    </row>
  </sheetData>
  <mergeCells count="7">
    <mergeCell ref="O3:W7"/>
    <mergeCell ref="A4:E4"/>
    <mergeCell ref="I21:J21"/>
    <mergeCell ref="A1:E1"/>
    <mergeCell ref="G1:M1"/>
    <mergeCell ref="A2:E2"/>
    <mergeCell ref="A3:E3"/>
  </mergeCells>
  <conditionalFormatting sqref="C11:C74">
    <cfRule type="cellIs" dxfId="2" priority="1" operator="equal">
      <formula>0</formula>
    </cfRule>
  </conditionalFormatting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5"/>
  <sheetViews>
    <sheetView workbookViewId="0">
      <selection activeCell="D10" sqref="D10"/>
    </sheetView>
  </sheetViews>
  <sheetFormatPr defaultRowHeight="14.5"/>
  <sheetData>
    <row r="1" spans="1:23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89" t="s">
        <v>1</v>
      </c>
      <c r="B2" s="89"/>
      <c r="C2" s="89"/>
      <c r="D2" s="89"/>
      <c r="E2" s="89"/>
      <c r="F2" s="3"/>
      <c r="G2" s="4" t="s">
        <v>2</v>
      </c>
      <c r="H2" s="5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2.5">
      <c r="A3" s="89" t="s">
        <v>256</v>
      </c>
      <c r="B3" s="89"/>
      <c r="C3" s="89"/>
      <c r="D3" s="89"/>
      <c r="E3" s="89"/>
      <c r="F3" s="3"/>
      <c r="G3" s="4" t="s">
        <v>4</v>
      </c>
      <c r="H3" s="5"/>
      <c r="I3" s="7" t="s">
        <v>5</v>
      </c>
      <c r="J3" s="2"/>
      <c r="K3" s="8" t="s">
        <v>6</v>
      </c>
      <c r="L3" s="8" t="s">
        <v>7</v>
      </c>
      <c r="M3" s="2"/>
      <c r="N3" s="8" t="s">
        <v>8</v>
      </c>
      <c r="O3" s="88" t="s">
        <v>9</v>
      </c>
      <c r="P3" s="88"/>
      <c r="Q3" s="88"/>
      <c r="R3" s="88"/>
      <c r="S3" s="88"/>
      <c r="T3" s="88"/>
      <c r="U3" s="88"/>
      <c r="V3" s="88"/>
      <c r="W3" s="88"/>
    </row>
    <row r="4" spans="1:23" ht="21">
      <c r="A4" s="89" t="s">
        <v>257</v>
      </c>
      <c r="B4" s="89"/>
      <c r="C4" s="89"/>
      <c r="D4" s="89"/>
      <c r="E4" s="89"/>
      <c r="F4" s="3"/>
      <c r="G4" s="4" t="s">
        <v>11</v>
      </c>
      <c r="H4" s="5"/>
      <c r="I4" s="6"/>
      <c r="J4" s="2"/>
      <c r="K4" s="9" t="s">
        <v>12</v>
      </c>
      <c r="L4" s="9">
        <v>3</v>
      </c>
      <c r="M4" s="2"/>
      <c r="N4" s="10">
        <v>3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21">
      <c r="A5" s="11" t="s">
        <v>13</v>
      </c>
      <c r="B5" s="11"/>
      <c r="C5" s="11"/>
      <c r="D5" s="11"/>
      <c r="E5" s="11"/>
      <c r="F5" s="3"/>
      <c r="G5" s="4" t="s">
        <v>14</v>
      </c>
      <c r="H5" s="41">
        <f>(62/64)*100</f>
        <v>96.875</v>
      </c>
      <c r="I5" s="6"/>
      <c r="J5" s="2"/>
      <c r="K5" s="13" t="s">
        <v>15</v>
      </c>
      <c r="L5" s="13">
        <v>2</v>
      </c>
      <c r="M5" s="2"/>
      <c r="N5" s="14">
        <v>2</v>
      </c>
      <c r="O5" s="88"/>
      <c r="P5" s="88"/>
      <c r="Q5" s="88"/>
      <c r="R5" s="88"/>
      <c r="S5" s="88"/>
      <c r="T5" s="88"/>
      <c r="U5" s="88"/>
      <c r="V5" s="88"/>
      <c r="W5" s="88"/>
    </row>
    <row r="6" spans="1:23" ht="21">
      <c r="A6" s="15"/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42">
        <f>(49/64)*100</f>
        <v>76.5625</v>
      </c>
      <c r="I6" s="6"/>
      <c r="J6" s="2"/>
      <c r="K6" s="19" t="s">
        <v>20</v>
      </c>
      <c r="L6" s="19">
        <v>1</v>
      </c>
      <c r="M6" s="2"/>
      <c r="N6" s="20">
        <v>1</v>
      </c>
      <c r="O6" s="88"/>
      <c r="P6" s="88"/>
      <c r="Q6" s="88"/>
      <c r="R6" s="88"/>
      <c r="S6" s="88"/>
      <c r="T6" s="88"/>
      <c r="U6" s="88"/>
      <c r="V6" s="88"/>
      <c r="W6" s="88"/>
    </row>
    <row r="7" spans="1:23" ht="58">
      <c r="A7" s="15"/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86.71875</v>
      </c>
      <c r="I7" s="26">
        <v>0.6</v>
      </c>
      <c r="J7" s="2"/>
      <c r="K7" s="27" t="s">
        <v>24</v>
      </c>
      <c r="L7" s="27">
        <v>0</v>
      </c>
      <c r="M7" s="2"/>
      <c r="N7" s="28"/>
      <c r="O7" s="88"/>
      <c r="P7" s="88"/>
      <c r="Q7" s="88"/>
      <c r="R7" s="88"/>
      <c r="S7" s="88"/>
      <c r="T7" s="88"/>
      <c r="U7" s="88"/>
      <c r="V7" s="88"/>
      <c r="W7" s="88"/>
    </row>
    <row r="8" spans="1:23">
      <c r="A8" s="15"/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207</v>
      </c>
      <c r="I8" s="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>
      <c r="A9" s="15"/>
      <c r="B9" s="21" t="s">
        <v>30</v>
      </c>
      <c r="C9" s="23" t="s">
        <v>140</v>
      </c>
      <c r="D9" s="23"/>
      <c r="E9" s="23" t="s">
        <v>140</v>
      </c>
      <c r="F9" s="29"/>
      <c r="G9" s="15"/>
      <c r="H9" s="30"/>
      <c r="I9" s="3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5">
      <c r="A10" s="15"/>
      <c r="B10" s="21" t="s">
        <v>32</v>
      </c>
      <c r="C10" s="23">
        <v>25</v>
      </c>
      <c r="D10" s="31">
        <f>(0.55*25)</f>
        <v>13.750000000000002</v>
      </c>
      <c r="E10" s="32">
        <v>75</v>
      </c>
      <c r="F10" s="33">
        <f>0.55*75</f>
        <v>41.25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  <c r="U10" s="36" t="s">
        <v>46</v>
      </c>
      <c r="V10" s="36" t="s">
        <v>47</v>
      </c>
      <c r="W10" s="2"/>
    </row>
    <row r="11" spans="1:23" ht="15.5">
      <c r="A11" s="15">
        <v>1</v>
      </c>
      <c r="B11" s="37">
        <v>171516100002</v>
      </c>
      <c r="C11" s="65">
        <v>24</v>
      </c>
      <c r="D11" s="38">
        <f>COUNTIF(C11:C82,"&gt;="&amp;D10)</f>
        <v>62</v>
      </c>
      <c r="E11" s="83">
        <v>71</v>
      </c>
      <c r="F11" s="39">
        <f>COUNTIF(E11:E82,"&gt;="&amp;F10)</f>
        <v>49</v>
      </c>
      <c r="G11" s="40" t="s">
        <v>48</v>
      </c>
      <c r="H11" s="4">
        <v>2</v>
      </c>
      <c r="I11" s="2"/>
      <c r="J11" s="4">
        <v>2</v>
      </c>
      <c r="K11" s="6"/>
      <c r="L11" s="6"/>
      <c r="M11" s="6"/>
      <c r="N11" s="6"/>
      <c r="O11" s="4">
        <v>2</v>
      </c>
      <c r="P11" s="6"/>
      <c r="Q11" s="6"/>
      <c r="R11" s="6"/>
      <c r="S11" s="6"/>
      <c r="T11" s="6"/>
      <c r="U11" s="6"/>
      <c r="V11" s="6">
        <v>1</v>
      </c>
      <c r="W11" s="2"/>
    </row>
    <row r="12" spans="1:23" ht="15.5">
      <c r="A12" s="15">
        <v>2</v>
      </c>
      <c r="B12" s="37">
        <v>171516100003</v>
      </c>
      <c r="C12" s="65">
        <v>22</v>
      </c>
      <c r="D12" s="41">
        <f>(62/64)*100</f>
        <v>96.875</v>
      </c>
      <c r="E12" s="65">
        <v>61</v>
      </c>
      <c r="F12" s="42">
        <f>(49/64)*100</f>
        <v>76.5625</v>
      </c>
      <c r="G12" s="40" t="s">
        <v>49</v>
      </c>
      <c r="H12" s="43">
        <v>2</v>
      </c>
      <c r="I12" s="2"/>
      <c r="J12" s="43">
        <v>1</v>
      </c>
      <c r="K12" s="6"/>
      <c r="L12" s="6"/>
      <c r="M12" s="6"/>
      <c r="N12" s="6"/>
      <c r="O12" s="43">
        <v>1</v>
      </c>
      <c r="P12" s="6"/>
      <c r="Q12" s="6"/>
      <c r="R12" s="6"/>
      <c r="S12" s="6"/>
      <c r="T12" s="6"/>
      <c r="U12" s="6"/>
      <c r="V12" s="6">
        <v>1</v>
      </c>
      <c r="W12" s="2"/>
    </row>
    <row r="13" spans="1:23" ht="15.5">
      <c r="A13" s="15">
        <v>3</v>
      </c>
      <c r="B13" s="37">
        <v>171516100005</v>
      </c>
      <c r="C13" s="65">
        <v>22</v>
      </c>
      <c r="D13" s="38"/>
      <c r="E13" s="65">
        <v>51</v>
      </c>
      <c r="F13" s="44"/>
      <c r="G13" s="40" t="s">
        <v>50</v>
      </c>
      <c r="H13" s="43">
        <v>1</v>
      </c>
      <c r="I13" s="2"/>
      <c r="J13" s="43">
        <v>1</v>
      </c>
      <c r="K13" s="6"/>
      <c r="L13" s="6"/>
      <c r="M13" s="6"/>
      <c r="N13" s="6"/>
      <c r="O13" s="43">
        <v>1</v>
      </c>
      <c r="P13" s="6"/>
      <c r="Q13" s="6"/>
      <c r="R13" s="6"/>
      <c r="S13" s="6"/>
      <c r="T13" s="6"/>
      <c r="U13" s="6"/>
      <c r="V13" s="6">
        <v>1</v>
      </c>
      <c r="W13" s="2"/>
    </row>
    <row r="14" spans="1:23" ht="15.5">
      <c r="A14" s="15">
        <v>4</v>
      </c>
      <c r="B14" s="37">
        <v>171516100006</v>
      </c>
      <c r="C14" s="65">
        <v>23</v>
      </c>
      <c r="D14" s="38"/>
      <c r="E14" s="65">
        <v>41</v>
      </c>
      <c r="F14" s="44"/>
      <c r="G14" s="40" t="s">
        <v>51</v>
      </c>
      <c r="H14" s="43">
        <v>2</v>
      </c>
      <c r="I14" s="2"/>
      <c r="J14" s="43">
        <v>1</v>
      </c>
      <c r="K14" s="6"/>
      <c r="L14" s="6"/>
      <c r="M14" s="6"/>
      <c r="N14" s="6"/>
      <c r="O14" s="43">
        <v>1</v>
      </c>
      <c r="P14" s="6"/>
      <c r="Q14" s="6"/>
      <c r="R14" s="6"/>
      <c r="S14" s="6"/>
      <c r="T14" s="6"/>
      <c r="U14" s="6"/>
      <c r="V14" s="6">
        <v>2</v>
      </c>
      <c r="W14" s="2"/>
    </row>
    <row r="15" spans="1:23" ht="15.5">
      <c r="A15" s="15">
        <v>5</v>
      </c>
      <c r="B15" s="37">
        <v>171516100007</v>
      </c>
      <c r="C15" s="65">
        <v>22</v>
      </c>
      <c r="D15" s="38"/>
      <c r="E15" s="65">
        <v>39</v>
      </c>
      <c r="F15" s="44"/>
      <c r="G15" s="40" t="s">
        <v>52</v>
      </c>
      <c r="H15" s="43">
        <v>2</v>
      </c>
      <c r="I15" s="2"/>
      <c r="J15" s="43">
        <v>1</v>
      </c>
      <c r="K15" s="6"/>
      <c r="L15" s="6"/>
      <c r="M15" s="6"/>
      <c r="N15" s="6"/>
      <c r="O15" s="43">
        <v>1</v>
      </c>
      <c r="P15" s="6"/>
      <c r="Q15" s="6"/>
      <c r="R15" s="6"/>
      <c r="S15" s="6"/>
      <c r="T15" s="6"/>
      <c r="U15" s="6"/>
      <c r="V15" s="6">
        <v>1</v>
      </c>
      <c r="W15" s="2"/>
    </row>
    <row r="16" spans="1:23" ht="15.5">
      <c r="A16" s="15">
        <v>6</v>
      </c>
      <c r="B16" s="37">
        <v>171516100008</v>
      </c>
      <c r="C16" s="65">
        <v>22</v>
      </c>
      <c r="D16" s="38"/>
      <c r="E16" s="65">
        <v>49</v>
      </c>
      <c r="F16" s="44"/>
      <c r="G16" s="45" t="s">
        <v>53</v>
      </c>
      <c r="H16" s="79">
        <f>AVERAGE(H11:H15)</f>
        <v>1.8</v>
      </c>
      <c r="I16" s="79"/>
      <c r="J16" s="79">
        <f t="shared" ref="J16:V16" si="0">AVERAGE(J11:J15)</f>
        <v>1.2</v>
      </c>
      <c r="K16" s="79"/>
      <c r="L16" s="79"/>
      <c r="M16" s="79"/>
      <c r="N16" s="79"/>
      <c r="O16" s="79">
        <f t="shared" si="0"/>
        <v>1.2</v>
      </c>
      <c r="P16" s="79"/>
      <c r="Q16" s="79"/>
      <c r="R16" s="79"/>
      <c r="S16" s="79"/>
      <c r="T16" s="79"/>
      <c r="U16" s="79"/>
      <c r="V16" s="79">
        <f t="shared" si="0"/>
        <v>1.2</v>
      </c>
      <c r="W16" s="2"/>
    </row>
    <row r="17" spans="1:23" ht="15.5">
      <c r="A17" s="15">
        <v>7</v>
      </c>
      <c r="B17" s="37">
        <v>171516100009</v>
      </c>
      <c r="C17" s="65">
        <v>22</v>
      </c>
      <c r="D17" s="38"/>
      <c r="E17" s="65">
        <v>64</v>
      </c>
      <c r="F17" s="38"/>
      <c r="G17" s="47" t="s">
        <v>54</v>
      </c>
      <c r="H17" s="48">
        <f>(86.72*H16)/100</f>
        <v>1.5609600000000001</v>
      </c>
      <c r="I17" s="48"/>
      <c r="J17" s="48">
        <f t="shared" ref="J17:V17" si="1">(86.72*J16)/100</f>
        <v>1.04064</v>
      </c>
      <c r="K17" s="48"/>
      <c r="L17" s="48"/>
      <c r="M17" s="48"/>
      <c r="N17" s="48"/>
      <c r="O17" s="48">
        <f t="shared" si="1"/>
        <v>1.04064</v>
      </c>
      <c r="P17" s="48"/>
      <c r="Q17" s="48"/>
      <c r="R17" s="48"/>
      <c r="S17" s="48"/>
      <c r="T17" s="48"/>
      <c r="U17" s="48"/>
      <c r="V17" s="48">
        <f t="shared" si="1"/>
        <v>1.04064</v>
      </c>
      <c r="W17" s="2"/>
    </row>
    <row r="18" spans="1:23">
      <c r="A18" s="15">
        <v>8</v>
      </c>
      <c r="B18" s="37">
        <v>171516100010</v>
      </c>
      <c r="C18" s="65">
        <v>22</v>
      </c>
      <c r="D18" s="38"/>
      <c r="E18" s="65">
        <v>53</v>
      </c>
      <c r="F18" s="49"/>
      <c r="G18" s="15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>
      <c r="A19" s="15">
        <v>9</v>
      </c>
      <c r="B19" s="37">
        <v>171516100011</v>
      </c>
      <c r="C19" s="65">
        <v>23</v>
      </c>
      <c r="D19" s="38"/>
      <c r="E19" s="65">
        <v>29</v>
      </c>
      <c r="F19" s="49"/>
      <c r="G19" s="15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>
      <c r="A20" s="15">
        <v>10</v>
      </c>
      <c r="B20" s="37">
        <v>171516100012</v>
      </c>
      <c r="C20" s="65">
        <v>22</v>
      </c>
      <c r="D20" s="38"/>
      <c r="E20" s="65">
        <v>41</v>
      </c>
      <c r="F20" s="49"/>
      <c r="G20" s="15"/>
      <c r="H20" s="2"/>
      <c r="I20" s="2"/>
      <c r="J20" s="30"/>
      <c r="K20" s="3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>
      <c r="A21" s="15">
        <v>11</v>
      </c>
      <c r="B21" s="37">
        <v>171516100013</v>
      </c>
      <c r="C21" s="65">
        <v>22</v>
      </c>
      <c r="D21" s="38"/>
      <c r="E21" s="65">
        <v>41</v>
      </c>
      <c r="F21" s="49"/>
      <c r="G21" s="15"/>
      <c r="H21" s="51"/>
      <c r="I21" s="90"/>
      <c r="J21" s="90"/>
      <c r="K21" s="2"/>
      <c r="L21" s="2"/>
      <c r="M21" s="30"/>
      <c r="N21" s="30"/>
      <c r="O21" s="30"/>
      <c r="P21" s="30"/>
      <c r="Q21" s="30"/>
      <c r="R21" s="2"/>
      <c r="S21" s="2"/>
      <c r="T21" s="2"/>
      <c r="U21" s="2"/>
      <c r="V21" s="2"/>
      <c r="W21" s="2"/>
    </row>
    <row r="22" spans="1:23">
      <c r="A22" s="15">
        <v>12</v>
      </c>
      <c r="B22" s="37">
        <v>171516100014</v>
      </c>
      <c r="C22" s="65">
        <v>22</v>
      </c>
      <c r="D22" s="38"/>
      <c r="E22" s="65">
        <v>45</v>
      </c>
      <c r="F22" s="49"/>
      <c r="G22" s="15"/>
      <c r="H22" s="52"/>
      <c r="I22" s="53"/>
      <c r="J22" s="53"/>
      <c r="K22" s="2"/>
      <c r="L22" s="2"/>
      <c r="M22" s="30"/>
      <c r="N22" s="30"/>
      <c r="O22" s="30"/>
      <c r="P22" s="30"/>
      <c r="Q22" s="30"/>
      <c r="R22" s="2"/>
      <c r="S22" s="2"/>
      <c r="T22" s="2"/>
      <c r="U22" s="2"/>
      <c r="V22" s="2"/>
      <c r="W22" s="2"/>
    </row>
    <row r="23" spans="1:23">
      <c r="A23" s="15">
        <v>13</v>
      </c>
      <c r="B23" s="37">
        <v>171516100017</v>
      </c>
      <c r="C23" s="65">
        <v>22</v>
      </c>
      <c r="D23" s="38"/>
      <c r="E23" s="65">
        <v>55</v>
      </c>
      <c r="F23" s="49"/>
      <c r="G23" s="15"/>
      <c r="H23" s="15"/>
      <c r="I23" s="2"/>
      <c r="J23" s="2"/>
      <c r="K23" s="2"/>
      <c r="L23" s="2"/>
      <c r="M23" s="2"/>
      <c r="N23" s="30"/>
      <c r="O23" s="30"/>
      <c r="P23" s="30"/>
      <c r="Q23" s="30"/>
      <c r="R23" s="30"/>
      <c r="S23" s="2"/>
      <c r="T23" s="2"/>
      <c r="U23" s="2"/>
      <c r="V23" s="2"/>
      <c r="W23" s="2"/>
    </row>
    <row r="24" spans="1:23">
      <c r="A24" s="15">
        <v>14</v>
      </c>
      <c r="B24" s="37">
        <v>171516100019</v>
      </c>
      <c r="C24" s="65">
        <v>21</v>
      </c>
      <c r="D24" s="38"/>
      <c r="E24" s="65">
        <v>51</v>
      </c>
      <c r="F24" s="49"/>
      <c r="G24" s="15"/>
      <c r="H24" s="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2"/>
    </row>
    <row r="25" spans="1:23" ht="15.5">
      <c r="A25" s="15">
        <v>15</v>
      </c>
      <c r="B25" s="37">
        <v>171516100021</v>
      </c>
      <c r="C25" s="65">
        <v>22</v>
      </c>
      <c r="D25" s="54"/>
      <c r="E25" s="65">
        <v>48</v>
      </c>
      <c r="F25" s="55"/>
      <c r="G25" s="56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2"/>
    </row>
    <row r="26" spans="1:23" ht="15.5">
      <c r="A26" s="15">
        <v>16</v>
      </c>
      <c r="B26" s="37">
        <v>171516100022</v>
      </c>
      <c r="C26" s="65">
        <v>22</v>
      </c>
      <c r="D26" s="38"/>
      <c r="E26" s="65">
        <v>55</v>
      </c>
      <c r="F26" s="49"/>
      <c r="G26" s="56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2"/>
    </row>
    <row r="27" spans="1:23" ht="15.5">
      <c r="A27" s="15">
        <v>17</v>
      </c>
      <c r="B27" s="37">
        <v>171516100023</v>
      </c>
      <c r="C27" s="65">
        <v>24</v>
      </c>
      <c r="D27" s="38"/>
      <c r="E27" s="65">
        <v>58</v>
      </c>
      <c r="F27" s="49"/>
      <c r="G27" s="56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2"/>
    </row>
    <row r="28" spans="1:23" ht="15.5">
      <c r="A28" s="15">
        <v>18</v>
      </c>
      <c r="B28" s="37">
        <v>171516100024</v>
      </c>
      <c r="C28" s="65">
        <v>22</v>
      </c>
      <c r="D28" s="38"/>
      <c r="E28" s="65">
        <v>57</v>
      </c>
      <c r="F28" s="49"/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2"/>
    </row>
    <row r="29" spans="1:23" ht="15.5">
      <c r="A29" s="15">
        <v>19</v>
      </c>
      <c r="B29" s="37">
        <v>171516100026</v>
      </c>
      <c r="C29" s="65">
        <v>24</v>
      </c>
      <c r="D29" s="38"/>
      <c r="E29" s="65">
        <v>58</v>
      </c>
      <c r="F29" s="49"/>
      <c r="G29" s="56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2"/>
    </row>
    <row r="30" spans="1:23" ht="15.5">
      <c r="A30" s="15">
        <v>20</v>
      </c>
      <c r="B30" s="37">
        <v>171516100030</v>
      </c>
      <c r="C30" s="65">
        <v>22</v>
      </c>
      <c r="D30" s="38"/>
      <c r="E30" s="65">
        <v>64</v>
      </c>
      <c r="F30" s="49"/>
      <c r="G30" s="56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2"/>
    </row>
    <row r="31" spans="1:23" ht="15.5">
      <c r="A31" s="15">
        <v>21</v>
      </c>
      <c r="B31" s="37">
        <v>171516100031</v>
      </c>
      <c r="C31" s="65">
        <v>21</v>
      </c>
      <c r="D31" s="38"/>
      <c r="E31" s="65">
        <v>57</v>
      </c>
      <c r="F31" s="49"/>
      <c r="G31" s="56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2"/>
    </row>
    <row r="32" spans="1:23" ht="15.5">
      <c r="A32" s="15">
        <v>22</v>
      </c>
      <c r="B32" s="37">
        <v>171516100032</v>
      </c>
      <c r="C32" s="65">
        <v>23</v>
      </c>
      <c r="D32" s="38"/>
      <c r="E32" s="65">
        <v>34</v>
      </c>
      <c r="F32" s="49"/>
      <c r="G32" s="56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2"/>
    </row>
    <row r="33" spans="1:23" ht="15.5">
      <c r="A33" s="15">
        <v>23</v>
      </c>
      <c r="B33" s="37">
        <v>171516100033</v>
      </c>
      <c r="C33" s="65">
        <v>24</v>
      </c>
      <c r="D33" s="38"/>
      <c r="E33" s="65">
        <v>45</v>
      </c>
      <c r="F33" s="49"/>
      <c r="G33" s="5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2"/>
    </row>
    <row r="34" spans="1:23" ht="15.5">
      <c r="A34" s="15">
        <v>24</v>
      </c>
      <c r="B34" s="37">
        <v>171516100034</v>
      </c>
      <c r="C34" s="65">
        <v>24</v>
      </c>
      <c r="D34" s="38"/>
      <c r="E34" s="65">
        <v>45</v>
      </c>
      <c r="F34" s="49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>
      <c r="A35" s="15">
        <v>25</v>
      </c>
      <c r="B35" s="37">
        <v>171516100035</v>
      </c>
      <c r="C35" s="65">
        <v>22</v>
      </c>
      <c r="D35" s="38"/>
      <c r="E35" s="65">
        <v>62</v>
      </c>
      <c r="F35" s="49"/>
      <c r="G35" s="50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2"/>
    </row>
    <row r="36" spans="1:23">
      <c r="A36" s="15">
        <v>26</v>
      </c>
      <c r="B36" s="37">
        <v>171516100037</v>
      </c>
      <c r="C36" s="65">
        <v>21</v>
      </c>
      <c r="D36" s="38"/>
      <c r="E36" s="65">
        <v>28</v>
      </c>
      <c r="F36" s="49"/>
      <c r="G36" s="15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>
      <c r="A37" s="15">
        <v>27</v>
      </c>
      <c r="B37" s="37">
        <v>171516100038</v>
      </c>
      <c r="C37" s="65">
        <v>23</v>
      </c>
      <c r="D37" s="38"/>
      <c r="E37" s="65">
        <v>40</v>
      </c>
      <c r="F37" s="49"/>
      <c r="G37" s="15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5">
      <c r="A38" s="15">
        <v>28</v>
      </c>
      <c r="B38" s="37">
        <v>171516100039</v>
      </c>
      <c r="C38" s="65">
        <v>22</v>
      </c>
      <c r="D38" s="38"/>
      <c r="E38" s="65">
        <v>30</v>
      </c>
      <c r="F38" s="49"/>
      <c r="G38" s="5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2"/>
    </row>
    <row r="39" spans="1:23" ht="15.5">
      <c r="A39" s="15">
        <v>29</v>
      </c>
      <c r="B39" s="37">
        <v>171516100040</v>
      </c>
      <c r="C39" s="65">
        <v>21</v>
      </c>
      <c r="D39" s="38"/>
      <c r="E39" s="65">
        <v>44</v>
      </c>
      <c r="F39" s="49"/>
      <c r="G39" s="56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2"/>
    </row>
    <row r="40" spans="1:23" ht="15.5">
      <c r="A40" s="15">
        <v>30</v>
      </c>
      <c r="B40" s="37">
        <v>171516100041</v>
      </c>
      <c r="C40" s="65">
        <v>24</v>
      </c>
      <c r="D40" s="38"/>
      <c r="E40" s="65">
        <v>61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2"/>
    </row>
    <row r="41" spans="1:23" ht="15.5">
      <c r="A41" s="15">
        <v>31</v>
      </c>
      <c r="B41" s="37">
        <v>171516100042</v>
      </c>
      <c r="C41" s="65">
        <v>22</v>
      </c>
      <c r="D41" s="38"/>
      <c r="E41" s="65">
        <v>52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2"/>
    </row>
    <row r="42" spans="1:23" ht="15.5">
      <c r="A42" s="15">
        <v>32</v>
      </c>
      <c r="B42" s="37">
        <v>171516100043</v>
      </c>
      <c r="C42" s="65">
        <v>11</v>
      </c>
      <c r="D42" s="38"/>
      <c r="E42" s="65">
        <v>59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2"/>
    </row>
    <row r="43" spans="1:23" ht="15.5">
      <c r="A43" s="15">
        <v>33</v>
      </c>
      <c r="B43" s="37">
        <v>171516100044</v>
      </c>
      <c r="C43" s="65">
        <v>22</v>
      </c>
      <c r="D43" s="38"/>
      <c r="E43" s="65">
        <v>51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2"/>
    </row>
    <row r="44" spans="1:23" ht="15.5">
      <c r="A44" s="15">
        <v>34</v>
      </c>
      <c r="B44" s="37">
        <v>171516100045</v>
      </c>
      <c r="C44" s="65">
        <v>22</v>
      </c>
      <c r="D44" s="38"/>
      <c r="E44" s="65">
        <v>51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2"/>
    </row>
    <row r="45" spans="1:23" ht="15.5">
      <c r="A45" s="15">
        <v>35</v>
      </c>
      <c r="B45" s="37">
        <v>171516100048</v>
      </c>
      <c r="C45" s="65">
        <v>23</v>
      </c>
      <c r="D45" s="38"/>
      <c r="E45" s="65">
        <v>32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2"/>
    </row>
    <row r="46" spans="1:23" ht="15.5">
      <c r="A46" s="15">
        <v>36</v>
      </c>
      <c r="B46" s="37">
        <v>171516100049</v>
      </c>
      <c r="C46" s="65">
        <v>21</v>
      </c>
      <c r="D46" s="38"/>
      <c r="E46" s="65">
        <v>46</v>
      </c>
      <c r="F46" s="49"/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2"/>
    </row>
    <row r="47" spans="1:23" ht="15.5">
      <c r="A47" s="15">
        <v>37</v>
      </c>
      <c r="B47" s="37">
        <v>171516100050</v>
      </c>
      <c r="C47" s="65">
        <v>22</v>
      </c>
      <c r="D47" s="38"/>
      <c r="E47" s="65">
        <v>55</v>
      </c>
      <c r="F47" s="49"/>
      <c r="G47" s="5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2"/>
    </row>
    <row r="48" spans="1:23" ht="15.5">
      <c r="A48" s="15">
        <v>38</v>
      </c>
      <c r="B48" s="37">
        <v>171516100051</v>
      </c>
      <c r="C48" s="65">
        <v>23</v>
      </c>
      <c r="D48" s="38"/>
      <c r="E48" s="65">
        <v>45</v>
      </c>
      <c r="F48" s="49"/>
      <c r="G48" s="5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2"/>
    </row>
    <row r="49" spans="1:23">
      <c r="A49" s="15">
        <v>39</v>
      </c>
      <c r="B49" s="37">
        <v>171516100052</v>
      </c>
      <c r="C49" s="65">
        <v>22</v>
      </c>
      <c r="D49" s="38"/>
      <c r="E49" s="65">
        <v>59</v>
      </c>
      <c r="F49" s="49"/>
      <c r="G49" s="50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2"/>
    </row>
    <row r="50" spans="1:23">
      <c r="A50" s="15">
        <v>40</v>
      </c>
      <c r="B50" s="37">
        <v>171516100053</v>
      </c>
      <c r="C50" s="65">
        <v>22</v>
      </c>
      <c r="D50" s="38"/>
      <c r="E50" s="65">
        <v>43</v>
      </c>
      <c r="F50" s="49"/>
      <c r="G50" s="15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>
      <c r="A51" s="15">
        <v>41</v>
      </c>
      <c r="B51" s="37">
        <v>171516100054</v>
      </c>
      <c r="C51" s="65">
        <v>21</v>
      </c>
      <c r="D51" s="38"/>
      <c r="E51" s="65">
        <v>53</v>
      </c>
      <c r="F51" s="49"/>
      <c r="G51" s="15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5">
      <c r="A52" s="15">
        <v>42</v>
      </c>
      <c r="B52" s="37">
        <v>171516100055</v>
      </c>
      <c r="C52" s="65">
        <v>22</v>
      </c>
      <c r="D52" s="54"/>
      <c r="E52" s="65">
        <v>43</v>
      </c>
      <c r="F52" s="55"/>
      <c r="G52" s="5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2"/>
    </row>
    <row r="53" spans="1:23" ht="15.5">
      <c r="A53" s="15">
        <v>43</v>
      </c>
      <c r="B53" s="37">
        <v>171516100056</v>
      </c>
      <c r="C53" s="65">
        <v>22</v>
      </c>
      <c r="D53" s="54"/>
      <c r="E53" s="65">
        <v>58</v>
      </c>
      <c r="F53" s="55"/>
      <c r="G53" s="5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2"/>
    </row>
    <row r="54" spans="1:23" ht="15.5">
      <c r="A54" s="15">
        <v>44</v>
      </c>
      <c r="B54" s="37">
        <v>171516100057</v>
      </c>
      <c r="C54" s="65">
        <v>22</v>
      </c>
      <c r="D54" s="38"/>
      <c r="E54" s="65">
        <v>38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2"/>
    </row>
    <row r="55" spans="1:23" ht="15.5">
      <c r="A55" s="15">
        <v>45</v>
      </c>
      <c r="B55" s="37">
        <v>171516100058</v>
      </c>
      <c r="C55" s="65">
        <v>22</v>
      </c>
      <c r="D55" s="38"/>
      <c r="E55" s="65">
        <v>49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2"/>
    </row>
    <row r="56" spans="1:23" ht="15.5">
      <c r="A56" s="15">
        <v>46</v>
      </c>
      <c r="B56" s="37">
        <v>171516100059</v>
      </c>
      <c r="C56" s="65">
        <v>22</v>
      </c>
      <c r="D56" s="38"/>
      <c r="E56" s="65">
        <v>52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2"/>
    </row>
    <row r="57" spans="1:23" ht="15.5">
      <c r="A57" s="15">
        <v>47</v>
      </c>
      <c r="B57" s="37">
        <v>171516100060</v>
      </c>
      <c r="C57" s="65">
        <v>23</v>
      </c>
      <c r="D57" s="38"/>
      <c r="E57" s="65">
        <v>42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2"/>
    </row>
    <row r="58" spans="1:23" ht="15.5">
      <c r="A58" s="15">
        <v>48</v>
      </c>
      <c r="B58" s="37">
        <v>171516100061</v>
      </c>
      <c r="C58" s="65">
        <v>22</v>
      </c>
      <c r="D58" s="38"/>
      <c r="E58" s="65">
        <v>49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2"/>
    </row>
    <row r="59" spans="1:23" ht="15.5">
      <c r="A59" s="15">
        <v>49</v>
      </c>
      <c r="B59" s="37">
        <v>171516100064</v>
      </c>
      <c r="C59" s="65">
        <v>22</v>
      </c>
      <c r="D59" s="38"/>
      <c r="E59" s="65">
        <v>62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2"/>
    </row>
    <row r="60" spans="1:23" ht="15.5">
      <c r="A60" s="15">
        <v>50</v>
      </c>
      <c r="B60" s="37">
        <v>171516100066</v>
      </c>
      <c r="C60" s="65">
        <v>22</v>
      </c>
      <c r="D60" s="38"/>
      <c r="E60" s="65">
        <v>49</v>
      </c>
      <c r="F60" s="49"/>
      <c r="G60" s="5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2"/>
    </row>
    <row r="61" spans="1:23" ht="15.5">
      <c r="A61" s="15">
        <v>51</v>
      </c>
      <c r="B61" s="37">
        <v>171516100067</v>
      </c>
      <c r="C61" s="65">
        <v>24</v>
      </c>
      <c r="D61" s="38"/>
      <c r="E61" s="65">
        <v>45</v>
      </c>
      <c r="F61" s="49"/>
      <c r="G61" s="56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2"/>
    </row>
    <row r="62" spans="1:23" ht="15.5">
      <c r="A62" s="15">
        <v>52</v>
      </c>
      <c r="B62" s="37">
        <v>171516100068</v>
      </c>
      <c r="C62" s="65">
        <v>22</v>
      </c>
      <c r="D62" s="38"/>
      <c r="E62" s="65">
        <v>65</v>
      </c>
      <c r="F62" s="49"/>
      <c r="G62" s="5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2"/>
    </row>
    <row r="63" spans="1:23">
      <c r="A63" s="15">
        <v>53</v>
      </c>
      <c r="B63" s="37">
        <v>171516100069</v>
      </c>
      <c r="C63" s="65">
        <v>23</v>
      </c>
      <c r="D63" s="38"/>
      <c r="E63" s="65">
        <v>38</v>
      </c>
      <c r="F63" s="49"/>
      <c r="G63" s="15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>
      <c r="A64" s="15">
        <v>54</v>
      </c>
      <c r="B64" s="37">
        <v>171516100070</v>
      </c>
      <c r="C64" s="65">
        <v>24</v>
      </c>
      <c r="D64" s="38"/>
      <c r="E64" s="65">
        <v>39</v>
      </c>
      <c r="F64" s="49"/>
      <c r="G64" s="1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>
      <c r="A65" s="15">
        <v>55</v>
      </c>
      <c r="B65" s="37">
        <v>171516100071</v>
      </c>
      <c r="C65" s="65">
        <v>22</v>
      </c>
      <c r="D65" s="38"/>
      <c r="E65" s="65">
        <v>62</v>
      </c>
      <c r="F65" s="49"/>
      <c r="G65" s="1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>
      <c r="A66" s="15">
        <v>56</v>
      </c>
      <c r="B66" s="37">
        <v>171516100072</v>
      </c>
      <c r="C66" s="65">
        <v>21</v>
      </c>
      <c r="D66" s="38"/>
      <c r="E66" s="65">
        <v>55</v>
      </c>
      <c r="F66" s="49"/>
      <c r="G66" s="1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>
      <c r="A67" s="15">
        <v>57</v>
      </c>
      <c r="B67" s="37">
        <v>171516100073</v>
      </c>
      <c r="C67" s="65">
        <v>24</v>
      </c>
      <c r="D67" s="38"/>
      <c r="E67" s="65">
        <v>40</v>
      </c>
      <c r="F67" s="49"/>
      <c r="G67" s="1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>
      <c r="A68" s="15">
        <v>58</v>
      </c>
      <c r="B68" s="37">
        <v>171516100074</v>
      </c>
      <c r="C68" s="65">
        <v>22</v>
      </c>
      <c r="D68" s="38"/>
      <c r="E68" s="65">
        <v>57</v>
      </c>
      <c r="F68" s="49"/>
      <c r="G68" s="15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>
      <c r="A69" s="15">
        <v>59</v>
      </c>
      <c r="B69" s="37">
        <v>171516101075</v>
      </c>
      <c r="C69" s="65">
        <v>23</v>
      </c>
      <c r="D69" s="38"/>
      <c r="E69" s="65">
        <v>54</v>
      </c>
      <c r="F69" s="49"/>
      <c r="G69" s="15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>
      <c r="A70" s="15">
        <v>60</v>
      </c>
      <c r="B70" s="37">
        <v>171516101076</v>
      </c>
      <c r="C70" s="65">
        <v>21</v>
      </c>
      <c r="D70" s="38"/>
      <c r="E70" s="65">
        <v>53</v>
      </c>
      <c r="F70" s="49"/>
      <c r="G70" s="15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>
      <c r="A71" s="15">
        <v>61</v>
      </c>
      <c r="B71" s="37">
        <v>171516101077</v>
      </c>
      <c r="C71" s="65">
        <v>23</v>
      </c>
      <c r="E71" s="65">
        <v>43</v>
      </c>
    </row>
    <row r="72" spans="1:23">
      <c r="A72" s="15">
        <v>62</v>
      </c>
      <c r="B72" s="37">
        <v>171516101078</v>
      </c>
      <c r="C72" s="65">
        <v>11</v>
      </c>
      <c r="E72" s="65">
        <v>56</v>
      </c>
    </row>
    <row r="73" spans="1:23">
      <c r="A73" s="15">
        <v>63</v>
      </c>
      <c r="B73" s="37">
        <v>171516101079</v>
      </c>
      <c r="C73" s="65">
        <v>22</v>
      </c>
      <c r="E73" s="65">
        <v>25</v>
      </c>
    </row>
    <row r="74" spans="1:23">
      <c r="A74" s="15">
        <v>64</v>
      </c>
      <c r="B74" s="37">
        <v>171516101080</v>
      </c>
      <c r="C74" s="65">
        <v>23</v>
      </c>
      <c r="E74" s="65">
        <v>57</v>
      </c>
    </row>
    <row r="75" spans="1:23">
      <c r="E75" s="65">
        <v>34</v>
      </c>
    </row>
  </sheetData>
  <mergeCells count="7">
    <mergeCell ref="O3:W7"/>
    <mergeCell ref="A4:E4"/>
    <mergeCell ref="I21:J21"/>
    <mergeCell ref="A1:E1"/>
    <mergeCell ref="G1:M1"/>
    <mergeCell ref="A2:E2"/>
    <mergeCell ref="A3:E3"/>
  </mergeCells>
  <conditionalFormatting sqref="C11:C74">
    <cfRule type="cellIs" dxfId="1" priority="1" operator="equal">
      <formula>0</formula>
    </cfRule>
  </conditionalFormatting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topLeftCell="A6" workbookViewId="0">
      <selection activeCell="F16" sqref="F16:T16"/>
    </sheetView>
  </sheetViews>
  <sheetFormatPr defaultRowHeight="14.5"/>
  <sheetData>
    <row r="1" spans="1:21">
      <c r="A1" s="91" t="s">
        <v>0</v>
      </c>
      <c r="B1" s="92"/>
      <c r="C1" s="92"/>
      <c r="D1" s="92"/>
      <c r="E1" s="94"/>
      <c r="F1" s="94"/>
      <c r="G1" s="94"/>
      <c r="H1" s="94"/>
      <c r="I1" s="94"/>
      <c r="J1" s="94"/>
      <c r="K1" s="94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>
      <c r="A2" s="89" t="s">
        <v>1</v>
      </c>
      <c r="B2" s="89"/>
      <c r="C2" s="89"/>
      <c r="D2" s="89"/>
      <c r="E2" s="4" t="s">
        <v>2</v>
      </c>
      <c r="F2" s="5"/>
      <c r="G2" s="6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72.5">
      <c r="A3" s="89" t="s">
        <v>258</v>
      </c>
      <c r="B3" s="89"/>
      <c r="C3" s="89"/>
      <c r="D3" s="89"/>
      <c r="E3" s="4" t="s">
        <v>4</v>
      </c>
      <c r="F3" s="5"/>
      <c r="G3" s="7" t="s">
        <v>5</v>
      </c>
      <c r="H3" s="2"/>
      <c r="I3" s="8" t="s">
        <v>6</v>
      </c>
      <c r="J3" s="8" t="s">
        <v>7</v>
      </c>
      <c r="K3" s="2"/>
      <c r="L3" s="8" t="s">
        <v>8</v>
      </c>
      <c r="M3" s="88" t="s">
        <v>9</v>
      </c>
      <c r="N3" s="88"/>
      <c r="O3" s="88"/>
      <c r="P3" s="88"/>
      <c r="Q3" s="88"/>
      <c r="R3" s="88"/>
      <c r="S3" s="88"/>
      <c r="T3" s="88"/>
      <c r="U3" s="88"/>
    </row>
    <row r="4" spans="1:21" ht="21">
      <c r="A4" s="89" t="s">
        <v>257</v>
      </c>
      <c r="B4" s="89"/>
      <c r="C4" s="89"/>
      <c r="D4" s="89"/>
      <c r="E4" s="4" t="s">
        <v>11</v>
      </c>
      <c r="F4" s="5"/>
      <c r="G4" s="6"/>
      <c r="H4" s="2"/>
      <c r="I4" s="9" t="s">
        <v>12</v>
      </c>
      <c r="J4" s="9">
        <v>3</v>
      </c>
      <c r="K4" s="2"/>
      <c r="L4" s="10">
        <v>3</v>
      </c>
      <c r="M4" s="88"/>
      <c r="N4" s="88"/>
      <c r="O4" s="88"/>
      <c r="P4" s="88"/>
      <c r="Q4" s="88"/>
      <c r="R4" s="88"/>
      <c r="S4" s="88"/>
      <c r="T4" s="88"/>
      <c r="U4" s="88"/>
    </row>
    <row r="5" spans="1:21" ht="21">
      <c r="A5" s="11" t="s">
        <v>13</v>
      </c>
      <c r="B5" s="11"/>
      <c r="C5" s="11"/>
      <c r="D5" s="11"/>
      <c r="E5" s="4" t="s">
        <v>14</v>
      </c>
      <c r="F5" s="41">
        <f>(64/64)*100</f>
        <v>100</v>
      </c>
      <c r="G5" s="6"/>
      <c r="H5" s="2"/>
      <c r="I5" s="13" t="s">
        <v>15</v>
      </c>
      <c r="J5" s="13">
        <v>2</v>
      </c>
      <c r="K5" s="2"/>
      <c r="L5" s="14">
        <v>2</v>
      </c>
      <c r="M5" s="88"/>
      <c r="N5" s="88"/>
      <c r="O5" s="88"/>
      <c r="P5" s="88"/>
      <c r="Q5" s="88"/>
      <c r="R5" s="88"/>
      <c r="S5" s="88"/>
      <c r="T5" s="88"/>
      <c r="U5" s="88"/>
    </row>
    <row r="6" spans="1:21" ht="58">
      <c r="A6" s="15"/>
      <c r="B6" s="21" t="s">
        <v>21</v>
      </c>
      <c r="C6" s="22" t="s">
        <v>22</v>
      </c>
      <c r="D6" s="22"/>
      <c r="E6" s="24" t="s">
        <v>23</v>
      </c>
      <c r="F6" s="25">
        <f>AVERAGE(F5:F5)</f>
        <v>100</v>
      </c>
      <c r="G6" s="26">
        <v>0.6</v>
      </c>
      <c r="H6" s="2"/>
      <c r="I6" s="27" t="s">
        <v>24</v>
      </c>
      <c r="J6" s="27">
        <v>0</v>
      </c>
      <c r="K6" s="2"/>
      <c r="L6" s="28"/>
      <c r="M6" s="88"/>
      <c r="N6" s="88"/>
      <c r="O6" s="88"/>
      <c r="P6" s="88"/>
      <c r="Q6" s="88"/>
      <c r="R6" s="88"/>
      <c r="S6" s="88"/>
      <c r="T6" s="88"/>
      <c r="U6" s="88"/>
    </row>
    <row r="7" spans="1:21">
      <c r="A7" s="15"/>
      <c r="B7" s="21" t="s">
        <v>25</v>
      </c>
      <c r="C7" s="23" t="s">
        <v>26</v>
      </c>
      <c r="D7" s="23"/>
      <c r="E7" s="24" t="s">
        <v>28</v>
      </c>
      <c r="F7" s="4" t="s">
        <v>207</v>
      </c>
      <c r="G7" s="6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>
      <c r="A8" s="15"/>
      <c r="B8" s="21" t="s">
        <v>30</v>
      </c>
      <c r="C8" s="23" t="s">
        <v>140</v>
      </c>
      <c r="D8" s="23"/>
      <c r="E8" s="15"/>
      <c r="F8" s="30"/>
      <c r="G8" s="30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ht="15.5">
      <c r="A9" s="15"/>
      <c r="B9" s="21" t="s">
        <v>32</v>
      </c>
      <c r="C9" s="23">
        <v>100</v>
      </c>
      <c r="D9" s="31">
        <f>(0.55*100)</f>
        <v>55.000000000000007</v>
      </c>
      <c r="E9" s="34"/>
      <c r="F9" s="35" t="s">
        <v>33</v>
      </c>
      <c r="G9" s="35" t="s">
        <v>34</v>
      </c>
      <c r="H9" s="36" t="s">
        <v>35</v>
      </c>
      <c r="I9" s="36" t="s">
        <v>36</v>
      </c>
      <c r="J9" s="36" t="s">
        <v>37</v>
      </c>
      <c r="K9" s="36" t="s">
        <v>38</v>
      </c>
      <c r="L9" s="36" t="s">
        <v>39</v>
      </c>
      <c r="M9" s="36" t="s">
        <v>40</v>
      </c>
      <c r="N9" s="36" t="s">
        <v>41</v>
      </c>
      <c r="O9" s="36" t="s">
        <v>42</v>
      </c>
      <c r="P9" s="36" t="s">
        <v>43</v>
      </c>
      <c r="Q9" s="36" t="s">
        <v>44</v>
      </c>
      <c r="R9" s="36" t="s">
        <v>45</v>
      </c>
      <c r="S9" s="36" t="s">
        <v>46</v>
      </c>
      <c r="T9" s="36" t="s">
        <v>47</v>
      </c>
      <c r="U9" s="2"/>
    </row>
    <row r="10" spans="1:21" ht="15.5">
      <c r="A10" s="15">
        <v>1</v>
      </c>
      <c r="B10" s="37">
        <v>171516100002</v>
      </c>
      <c r="C10" s="65">
        <v>65</v>
      </c>
      <c r="D10" s="38">
        <f>COUNTIF(C10:C81,"&gt;="&amp;D9)</f>
        <v>64</v>
      </c>
      <c r="E10" s="40" t="s">
        <v>48</v>
      </c>
      <c r="F10" s="4">
        <v>2</v>
      </c>
      <c r="G10" s="4">
        <v>3</v>
      </c>
      <c r="H10" s="6"/>
      <c r="I10" s="6"/>
      <c r="J10" s="6"/>
      <c r="K10" s="6">
        <v>2</v>
      </c>
      <c r="L10" s="6"/>
      <c r="M10" s="6"/>
      <c r="N10" s="6"/>
      <c r="O10" s="6"/>
      <c r="P10" s="6"/>
      <c r="Q10" s="6"/>
      <c r="R10" s="6">
        <v>2</v>
      </c>
      <c r="S10" s="6"/>
      <c r="T10" s="6">
        <v>1</v>
      </c>
      <c r="U10" s="2"/>
    </row>
    <row r="11" spans="1:21" ht="15.5">
      <c r="A11" s="15">
        <v>2</v>
      </c>
      <c r="B11" s="37">
        <v>171516100003</v>
      </c>
      <c r="C11" s="65">
        <v>62</v>
      </c>
      <c r="D11" s="41">
        <f>(64/64)*100</f>
        <v>100</v>
      </c>
      <c r="E11" s="40" t="s">
        <v>49</v>
      </c>
      <c r="F11" s="43">
        <v>3</v>
      </c>
      <c r="G11" s="43">
        <v>1</v>
      </c>
      <c r="H11" s="6"/>
      <c r="I11" s="6"/>
      <c r="J11" s="6"/>
      <c r="K11" s="6">
        <v>3</v>
      </c>
      <c r="L11" s="6"/>
      <c r="M11" s="6"/>
      <c r="N11" s="6"/>
      <c r="O11" s="6"/>
      <c r="P11" s="6"/>
      <c r="Q11" s="6"/>
      <c r="R11" s="6">
        <v>1</v>
      </c>
      <c r="S11" s="6"/>
      <c r="T11" s="6">
        <v>2</v>
      </c>
      <c r="U11" s="2"/>
    </row>
    <row r="12" spans="1:21" ht="15.5">
      <c r="A12" s="15">
        <v>3</v>
      </c>
      <c r="B12" s="37">
        <v>171516100005</v>
      </c>
      <c r="C12" s="65">
        <v>63</v>
      </c>
      <c r="D12" s="38"/>
      <c r="E12" s="40" t="s">
        <v>50</v>
      </c>
      <c r="F12" s="43">
        <v>1</v>
      </c>
      <c r="G12" s="43">
        <v>1</v>
      </c>
      <c r="H12" s="6"/>
      <c r="I12" s="6"/>
      <c r="J12" s="6"/>
      <c r="K12" s="6">
        <v>2</v>
      </c>
      <c r="L12" s="6"/>
      <c r="M12" s="6"/>
      <c r="N12" s="6"/>
      <c r="O12" s="6"/>
      <c r="P12" s="6"/>
      <c r="Q12" s="6"/>
      <c r="R12" s="6">
        <v>2</v>
      </c>
      <c r="S12" s="6"/>
      <c r="T12" s="6">
        <v>1</v>
      </c>
      <c r="U12" s="2"/>
    </row>
    <row r="13" spans="1:21" ht="15.5">
      <c r="A13" s="15">
        <v>4</v>
      </c>
      <c r="B13" s="37">
        <v>171516100006</v>
      </c>
      <c r="C13" s="65">
        <v>63</v>
      </c>
      <c r="D13" s="38"/>
      <c r="E13" s="40" t="s">
        <v>51</v>
      </c>
      <c r="F13" s="43">
        <v>3</v>
      </c>
      <c r="G13" s="43">
        <v>1</v>
      </c>
      <c r="H13" s="6"/>
      <c r="I13" s="6"/>
      <c r="J13" s="6"/>
      <c r="K13" s="6">
        <v>3</v>
      </c>
      <c r="L13" s="6"/>
      <c r="M13" s="6"/>
      <c r="N13" s="6"/>
      <c r="O13" s="6"/>
      <c r="P13" s="6"/>
      <c r="Q13" s="6"/>
      <c r="R13" s="6">
        <v>1</v>
      </c>
      <c r="S13" s="6"/>
      <c r="T13" s="6">
        <v>2</v>
      </c>
      <c r="U13" s="2"/>
    </row>
    <row r="14" spans="1:21" ht="15.5">
      <c r="A14" s="15">
        <v>5</v>
      </c>
      <c r="B14" s="37">
        <v>171516100007</v>
      </c>
      <c r="C14" s="65">
        <v>61</v>
      </c>
      <c r="D14" s="38"/>
      <c r="E14" s="40" t="s">
        <v>52</v>
      </c>
      <c r="F14" s="43">
        <v>2</v>
      </c>
      <c r="G14" s="43">
        <v>1</v>
      </c>
      <c r="H14" s="6"/>
      <c r="I14" s="6"/>
      <c r="J14" s="6"/>
      <c r="K14" s="6">
        <v>2</v>
      </c>
      <c r="L14" s="6"/>
      <c r="M14" s="6"/>
      <c r="N14" s="6"/>
      <c r="O14" s="6"/>
      <c r="P14" s="6"/>
      <c r="Q14" s="6"/>
      <c r="R14" s="6">
        <v>2</v>
      </c>
      <c r="S14" s="6"/>
      <c r="T14" s="6">
        <v>1</v>
      </c>
      <c r="U14" s="2"/>
    </row>
    <row r="15" spans="1:21" ht="15.5">
      <c r="A15" s="15">
        <v>6</v>
      </c>
      <c r="B15" s="37">
        <v>171516100008</v>
      </c>
      <c r="C15" s="65">
        <v>63</v>
      </c>
      <c r="D15" s="38"/>
      <c r="E15" s="45" t="s">
        <v>53</v>
      </c>
      <c r="F15" s="79">
        <f>AVERAGE(F10:F14)</f>
        <v>2.2000000000000002</v>
      </c>
      <c r="G15" s="79">
        <f t="shared" ref="G15:T15" si="0">AVERAGE(G10:G14)</f>
        <v>1.4</v>
      </c>
      <c r="H15" s="79"/>
      <c r="I15" s="79"/>
      <c r="J15" s="79"/>
      <c r="K15" s="79">
        <f t="shared" si="0"/>
        <v>2.4</v>
      </c>
      <c r="L15" s="79"/>
      <c r="M15" s="79"/>
      <c r="N15" s="79"/>
      <c r="O15" s="79"/>
      <c r="P15" s="79"/>
      <c r="Q15" s="79"/>
      <c r="R15" s="79">
        <f t="shared" si="0"/>
        <v>1.6</v>
      </c>
      <c r="S15" s="79"/>
      <c r="T15" s="79">
        <f t="shared" si="0"/>
        <v>1.4</v>
      </c>
      <c r="U15" s="2"/>
    </row>
    <row r="16" spans="1:21" ht="15.5">
      <c r="A16" s="15">
        <v>7</v>
      </c>
      <c r="B16" s="37">
        <v>171516100009</v>
      </c>
      <c r="C16" s="65">
        <v>61</v>
      </c>
      <c r="D16" s="38"/>
      <c r="E16" s="47" t="s">
        <v>54</v>
      </c>
      <c r="F16" s="48">
        <f>(100*F15)/100</f>
        <v>2.2000000000000002</v>
      </c>
      <c r="G16" s="48">
        <f t="shared" ref="G16:T16" si="1">(100*G15)/100</f>
        <v>1.4</v>
      </c>
      <c r="H16" s="48"/>
      <c r="I16" s="48"/>
      <c r="J16" s="48"/>
      <c r="K16" s="48">
        <f t="shared" si="1"/>
        <v>2.4</v>
      </c>
      <c r="L16" s="48"/>
      <c r="M16" s="48"/>
      <c r="N16" s="48"/>
      <c r="O16" s="48"/>
      <c r="P16" s="48"/>
      <c r="Q16" s="48"/>
      <c r="R16" s="48">
        <f t="shared" si="1"/>
        <v>1.6</v>
      </c>
      <c r="S16" s="48"/>
      <c r="T16" s="48">
        <f t="shared" si="1"/>
        <v>1.4</v>
      </c>
      <c r="U16" s="2"/>
    </row>
    <row r="17" spans="1:21">
      <c r="A17" s="15">
        <v>8</v>
      </c>
      <c r="B17" s="37">
        <v>171516100010</v>
      </c>
      <c r="C17" s="65">
        <v>59</v>
      </c>
      <c r="D17" s="38"/>
      <c r="E17" s="15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15">
        <v>9</v>
      </c>
      <c r="B18" s="37">
        <v>171516100011</v>
      </c>
      <c r="C18" s="65">
        <v>59</v>
      </c>
      <c r="D18" s="38"/>
      <c r="E18" s="15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15">
        <v>10</v>
      </c>
      <c r="B19" s="37">
        <v>171516100012</v>
      </c>
      <c r="C19" s="65">
        <v>62</v>
      </c>
      <c r="D19" s="38"/>
      <c r="E19" s="15"/>
      <c r="F19" s="2"/>
      <c r="G19" s="2"/>
      <c r="H19" s="30"/>
      <c r="I19" s="30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15">
        <v>11</v>
      </c>
      <c r="B20" s="37">
        <v>171516100013</v>
      </c>
      <c r="C20" s="65">
        <v>63</v>
      </c>
      <c r="D20" s="38"/>
      <c r="E20" s="15"/>
      <c r="F20" s="51"/>
      <c r="G20" s="90"/>
      <c r="H20" s="90"/>
      <c r="I20" s="2"/>
      <c r="J20" s="2"/>
      <c r="K20" s="30"/>
      <c r="L20" s="30"/>
      <c r="M20" s="30"/>
      <c r="N20" s="30"/>
      <c r="O20" s="30"/>
      <c r="P20" s="2"/>
      <c r="Q20" s="2"/>
      <c r="R20" s="2"/>
      <c r="S20" s="2"/>
      <c r="T20" s="2"/>
      <c r="U20" s="2"/>
    </row>
    <row r="21" spans="1:21">
      <c r="A21" s="15">
        <v>12</v>
      </c>
      <c r="B21" s="37">
        <v>171516100014</v>
      </c>
      <c r="C21" s="65">
        <v>61</v>
      </c>
      <c r="D21" s="38"/>
      <c r="E21" s="15"/>
      <c r="F21" s="52"/>
      <c r="G21" s="53"/>
      <c r="H21" s="53"/>
      <c r="I21" s="2"/>
      <c r="J21" s="2"/>
      <c r="K21" s="30"/>
      <c r="L21" s="30"/>
      <c r="M21" s="30"/>
      <c r="N21" s="30"/>
      <c r="O21" s="30"/>
      <c r="P21" s="2"/>
      <c r="Q21" s="2"/>
      <c r="R21" s="2"/>
      <c r="S21" s="2"/>
      <c r="T21" s="2"/>
      <c r="U21" s="2"/>
    </row>
    <row r="22" spans="1:21">
      <c r="A22" s="15">
        <v>13</v>
      </c>
      <c r="B22" s="37">
        <v>171516100017</v>
      </c>
      <c r="C22" s="65">
        <v>64</v>
      </c>
      <c r="D22" s="38"/>
      <c r="E22" s="15"/>
      <c r="F22" s="15"/>
      <c r="G22" s="2"/>
      <c r="H22" s="2"/>
      <c r="I22" s="2"/>
      <c r="J22" s="2"/>
      <c r="K22" s="2"/>
      <c r="L22" s="30"/>
      <c r="M22" s="30"/>
      <c r="N22" s="30"/>
      <c r="O22" s="30"/>
      <c r="P22" s="30"/>
      <c r="Q22" s="2"/>
      <c r="R22" s="2"/>
      <c r="S22" s="2"/>
      <c r="T22" s="2"/>
      <c r="U22" s="2"/>
    </row>
    <row r="23" spans="1:21">
      <c r="A23" s="15">
        <v>14</v>
      </c>
      <c r="B23" s="37">
        <v>171516100019</v>
      </c>
      <c r="C23" s="65">
        <v>62</v>
      </c>
      <c r="D23" s="38"/>
      <c r="E23" s="15"/>
      <c r="F23" s="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2"/>
    </row>
    <row r="24" spans="1:21" ht="15.5">
      <c r="A24" s="15">
        <v>15</v>
      </c>
      <c r="B24" s="37">
        <v>171516100021</v>
      </c>
      <c r="C24" s="65">
        <v>62</v>
      </c>
      <c r="D24" s="54"/>
      <c r="E24" s="56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2"/>
    </row>
    <row r="25" spans="1:21" ht="15.5">
      <c r="A25" s="15">
        <v>16</v>
      </c>
      <c r="B25" s="37">
        <v>171516100022</v>
      </c>
      <c r="C25" s="65">
        <v>63</v>
      </c>
      <c r="D25" s="38"/>
      <c r="E25" s="56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2"/>
    </row>
    <row r="26" spans="1:21" ht="15.5">
      <c r="A26" s="15">
        <v>17</v>
      </c>
      <c r="B26" s="37">
        <v>171516100023</v>
      </c>
      <c r="C26" s="65">
        <v>63</v>
      </c>
      <c r="D26" s="38"/>
      <c r="E26" s="56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2"/>
    </row>
    <row r="27" spans="1:21" ht="15.5">
      <c r="A27" s="15">
        <v>18</v>
      </c>
      <c r="B27" s="37">
        <v>171516100024</v>
      </c>
      <c r="C27" s="65">
        <v>60</v>
      </c>
      <c r="D27" s="38"/>
      <c r="E27" s="56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2"/>
    </row>
    <row r="28" spans="1:21" ht="15.5">
      <c r="A28" s="15">
        <v>19</v>
      </c>
      <c r="B28" s="37">
        <v>171516100026</v>
      </c>
      <c r="C28" s="65">
        <v>65</v>
      </c>
      <c r="D28" s="38"/>
      <c r="E28" s="56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2"/>
    </row>
    <row r="29" spans="1:21" ht="15.5">
      <c r="A29" s="15">
        <v>20</v>
      </c>
      <c r="B29" s="37">
        <v>171516100030</v>
      </c>
      <c r="C29" s="65">
        <v>63</v>
      </c>
      <c r="D29" s="38"/>
      <c r="E29" s="56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2"/>
    </row>
    <row r="30" spans="1:21" ht="15.5">
      <c r="A30" s="15">
        <v>21</v>
      </c>
      <c r="B30" s="37">
        <v>171516100031</v>
      </c>
      <c r="C30" s="65">
        <v>59</v>
      </c>
      <c r="D30" s="38"/>
      <c r="E30" s="56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2"/>
    </row>
    <row r="31" spans="1:21" ht="15.5">
      <c r="A31" s="15">
        <v>22</v>
      </c>
      <c r="B31" s="37">
        <v>171516100032</v>
      </c>
      <c r="C31" s="65">
        <v>61</v>
      </c>
      <c r="D31" s="38"/>
      <c r="E31" s="56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2"/>
    </row>
    <row r="32" spans="1:21" ht="15.5">
      <c r="A32" s="15">
        <v>23</v>
      </c>
      <c r="B32" s="37">
        <v>171516100033</v>
      </c>
      <c r="C32" s="65">
        <v>62</v>
      </c>
      <c r="D32" s="38"/>
      <c r="E32" s="56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2"/>
    </row>
    <row r="33" spans="1:21" ht="15.5">
      <c r="A33" s="15">
        <v>24</v>
      </c>
      <c r="B33" s="37">
        <v>171516100034</v>
      </c>
      <c r="C33" s="65">
        <v>63</v>
      </c>
      <c r="D33" s="38"/>
      <c r="E33" s="56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</row>
    <row r="34" spans="1:21">
      <c r="A34" s="15">
        <v>25</v>
      </c>
      <c r="B34" s="37">
        <v>171516100035</v>
      </c>
      <c r="C34" s="65">
        <v>59</v>
      </c>
      <c r="D34" s="38"/>
      <c r="E34" s="50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2"/>
    </row>
    <row r="35" spans="1:21">
      <c r="A35" s="15">
        <v>26</v>
      </c>
      <c r="B35" s="37">
        <v>171516100037</v>
      </c>
      <c r="C35" s="65">
        <v>61</v>
      </c>
      <c r="D35" s="38"/>
      <c r="E35" s="15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15">
        <v>27</v>
      </c>
      <c r="B36" s="37">
        <v>171516100038</v>
      </c>
      <c r="C36" s="65">
        <v>61</v>
      </c>
      <c r="D36" s="38"/>
      <c r="E36" s="15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5.5">
      <c r="A37" s="15">
        <v>28</v>
      </c>
      <c r="B37" s="37">
        <v>171516100039</v>
      </c>
      <c r="C37" s="65">
        <v>62</v>
      </c>
      <c r="D37" s="38"/>
      <c r="E37" s="56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2"/>
    </row>
    <row r="38" spans="1:21" ht="15.5">
      <c r="A38" s="15">
        <v>29</v>
      </c>
      <c r="B38" s="37">
        <v>171516100040</v>
      </c>
      <c r="C38" s="65">
        <v>62</v>
      </c>
      <c r="D38" s="38"/>
      <c r="E38" s="56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2"/>
    </row>
    <row r="39" spans="1:21" ht="15.5">
      <c r="A39" s="15">
        <v>30</v>
      </c>
      <c r="B39" s="37">
        <v>171516100041</v>
      </c>
      <c r="C39" s="65">
        <v>63</v>
      </c>
      <c r="D39" s="38"/>
      <c r="E39" s="56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2"/>
    </row>
    <row r="40" spans="1:21" ht="15.5">
      <c r="A40" s="15">
        <v>31</v>
      </c>
      <c r="B40" s="37">
        <v>171516100042</v>
      </c>
      <c r="C40" s="65">
        <v>62</v>
      </c>
      <c r="D40" s="38"/>
      <c r="E40" s="56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2"/>
    </row>
    <row r="41" spans="1:21" ht="15.5">
      <c r="A41" s="15">
        <v>32</v>
      </c>
      <c r="B41" s="37">
        <v>171516100043</v>
      </c>
      <c r="C41" s="65">
        <v>57</v>
      </c>
      <c r="D41" s="38"/>
      <c r="E41" s="56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2"/>
    </row>
    <row r="42" spans="1:21" ht="15.5">
      <c r="A42" s="15">
        <v>33</v>
      </c>
      <c r="B42" s="37">
        <v>171516100044</v>
      </c>
      <c r="C42" s="65">
        <v>63</v>
      </c>
      <c r="D42" s="38"/>
      <c r="E42" s="56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2"/>
    </row>
    <row r="43" spans="1:21" ht="15.5">
      <c r="A43" s="15">
        <v>34</v>
      </c>
      <c r="B43" s="37">
        <v>171516100045</v>
      </c>
      <c r="C43" s="65">
        <v>61</v>
      </c>
      <c r="D43" s="38"/>
      <c r="E43" s="56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2"/>
    </row>
    <row r="44" spans="1:21" ht="15.5">
      <c r="A44" s="15">
        <v>35</v>
      </c>
      <c r="B44" s="37">
        <v>171516100048</v>
      </c>
      <c r="C44" s="65">
        <v>62</v>
      </c>
      <c r="D44" s="38"/>
      <c r="E44" s="56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2"/>
    </row>
    <row r="45" spans="1:21" ht="15.5">
      <c r="A45" s="15">
        <v>36</v>
      </c>
      <c r="B45" s="37">
        <v>171516100049</v>
      </c>
      <c r="C45" s="65">
        <v>63</v>
      </c>
      <c r="D45" s="38"/>
      <c r="E45" s="56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2"/>
    </row>
    <row r="46" spans="1:21" ht="15.5">
      <c r="A46" s="15">
        <v>37</v>
      </c>
      <c r="B46" s="37">
        <v>171516100050</v>
      </c>
      <c r="C46" s="65">
        <v>62</v>
      </c>
      <c r="D46" s="38"/>
      <c r="E46" s="56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2"/>
    </row>
    <row r="47" spans="1:21" ht="15.5">
      <c r="A47" s="15">
        <v>38</v>
      </c>
      <c r="B47" s="37">
        <v>171516100051</v>
      </c>
      <c r="C47" s="65">
        <v>61</v>
      </c>
      <c r="D47" s="38"/>
      <c r="E47" s="56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2"/>
    </row>
    <row r="48" spans="1:21">
      <c r="A48" s="15">
        <v>39</v>
      </c>
      <c r="B48" s="37">
        <v>171516100052</v>
      </c>
      <c r="C48" s="65">
        <v>59</v>
      </c>
      <c r="D48" s="38"/>
      <c r="E48" s="50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2"/>
    </row>
    <row r="49" spans="1:21">
      <c r="A49" s="15">
        <v>40</v>
      </c>
      <c r="B49" s="37">
        <v>171516100053</v>
      </c>
      <c r="C49" s="65">
        <v>61</v>
      </c>
      <c r="D49" s="38"/>
      <c r="E49" s="15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>
      <c r="A50" s="15">
        <v>41</v>
      </c>
      <c r="B50" s="37">
        <v>171516100054</v>
      </c>
      <c r="C50" s="65">
        <v>61</v>
      </c>
      <c r="D50" s="38"/>
      <c r="E50" s="15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15.5">
      <c r="A51" s="15">
        <v>42</v>
      </c>
      <c r="B51" s="37">
        <v>171516100055</v>
      </c>
      <c r="C51" s="65">
        <v>61</v>
      </c>
      <c r="D51" s="54"/>
      <c r="E51" s="56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2"/>
    </row>
    <row r="52" spans="1:21" ht="15.5">
      <c r="A52" s="15">
        <v>43</v>
      </c>
      <c r="B52" s="37">
        <v>171516100056</v>
      </c>
      <c r="C52" s="65">
        <v>61</v>
      </c>
      <c r="D52" s="54"/>
      <c r="E52" s="56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2"/>
    </row>
    <row r="53" spans="1:21" ht="15.5">
      <c r="A53" s="15">
        <v>44</v>
      </c>
      <c r="B53" s="37">
        <v>171516100057</v>
      </c>
      <c r="C53" s="65">
        <v>62</v>
      </c>
      <c r="D53" s="38"/>
      <c r="E53" s="56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2"/>
    </row>
    <row r="54" spans="1:21" ht="15.5">
      <c r="A54" s="15">
        <v>45</v>
      </c>
      <c r="B54" s="37">
        <v>171516100058</v>
      </c>
      <c r="C54" s="65">
        <v>61</v>
      </c>
      <c r="D54" s="38"/>
      <c r="E54" s="56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2"/>
    </row>
    <row r="55" spans="1:21" ht="15.5">
      <c r="A55" s="15">
        <v>46</v>
      </c>
      <c r="B55" s="37">
        <v>171516100059</v>
      </c>
      <c r="C55" s="65">
        <v>63</v>
      </c>
      <c r="D55" s="38"/>
      <c r="E55" s="56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2"/>
    </row>
    <row r="56" spans="1:21" ht="15.5">
      <c r="A56" s="15">
        <v>47</v>
      </c>
      <c r="B56" s="37">
        <v>171516100060</v>
      </c>
      <c r="C56" s="65">
        <v>61</v>
      </c>
      <c r="D56" s="38"/>
      <c r="E56" s="56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2"/>
    </row>
    <row r="57" spans="1:21" ht="15.5">
      <c r="A57" s="15">
        <v>48</v>
      </c>
      <c r="B57" s="37">
        <v>171516100061</v>
      </c>
      <c r="C57" s="65">
        <v>65</v>
      </c>
      <c r="D57" s="38"/>
      <c r="E57" s="56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2"/>
    </row>
    <row r="58" spans="1:21" ht="15.5">
      <c r="A58" s="15">
        <v>49</v>
      </c>
      <c r="B58" s="37">
        <v>171516100064</v>
      </c>
      <c r="C58" s="65">
        <v>61</v>
      </c>
      <c r="D58" s="38"/>
      <c r="E58" s="56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2"/>
    </row>
    <row r="59" spans="1:21" ht="15.5">
      <c r="A59" s="15">
        <v>50</v>
      </c>
      <c r="B59" s="37">
        <v>171516100066</v>
      </c>
      <c r="C59" s="65">
        <v>61</v>
      </c>
      <c r="D59" s="38"/>
      <c r="E59" s="56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2"/>
    </row>
    <row r="60" spans="1:21" ht="15.5">
      <c r="A60" s="15">
        <v>51</v>
      </c>
      <c r="B60" s="37">
        <v>171516100067</v>
      </c>
      <c r="C60" s="65">
        <v>65</v>
      </c>
      <c r="D60" s="38"/>
      <c r="E60" s="56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2"/>
    </row>
    <row r="61" spans="1:21" ht="15.5">
      <c r="A61" s="15">
        <v>52</v>
      </c>
      <c r="B61" s="37">
        <v>171516100068</v>
      </c>
      <c r="C61" s="65">
        <v>60</v>
      </c>
      <c r="D61" s="38"/>
      <c r="E61" s="56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2"/>
    </row>
    <row r="62" spans="1:21">
      <c r="A62" s="15">
        <v>53</v>
      </c>
      <c r="B62" s="37">
        <v>171516100069</v>
      </c>
      <c r="C62" s="65">
        <v>63</v>
      </c>
      <c r="D62" s="38"/>
      <c r="E62" s="15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>
      <c r="A63" s="15">
        <v>54</v>
      </c>
      <c r="B63" s="37">
        <v>171516100070</v>
      </c>
      <c r="C63" s="65">
        <v>63</v>
      </c>
      <c r="D63" s="38"/>
      <c r="E63" s="15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>
      <c r="A64" s="15">
        <v>55</v>
      </c>
      <c r="B64" s="37">
        <v>171516100071</v>
      </c>
      <c r="C64" s="65">
        <v>63</v>
      </c>
      <c r="D64" s="38"/>
      <c r="E64" s="15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>
      <c r="A65" s="15">
        <v>56</v>
      </c>
      <c r="B65" s="37">
        <v>171516100072</v>
      </c>
      <c r="C65" s="65">
        <v>61</v>
      </c>
      <c r="D65" s="38"/>
      <c r="E65" s="15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>
      <c r="A66" s="15">
        <v>57</v>
      </c>
      <c r="B66" s="37">
        <v>171516100073</v>
      </c>
      <c r="C66" s="65">
        <v>61</v>
      </c>
      <c r="D66" s="38"/>
      <c r="E66" s="15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>
      <c r="A67" s="15">
        <v>58</v>
      </c>
      <c r="B67" s="37">
        <v>171516100074</v>
      </c>
      <c r="C67" s="65">
        <v>63</v>
      </c>
      <c r="D67" s="38"/>
      <c r="E67" s="15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>
      <c r="A68" s="15">
        <v>59</v>
      </c>
      <c r="B68" s="37">
        <v>171516101075</v>
      </c>
      <c r="C68" s="65">
        <v>64</v>
      </c>
      <c r="D68" s="38"/>
      <c r="E68" s="15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>
      <c r="A69" s="15">
        <v>60</v>
      </c>
      <c r="B69" s="37">
        <v>171516101076</v>
      </c>
      <c r="C69" s="65">
        <v>61</v>
      </c>
      <c r="D69" s="38"/>
      <c r="E69" s="15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>
      <c r="A70" s="15">
        <v>61</v>
      </c>
      <c r="B70" s="37">
        <v>171516101077</v>
      </c>
      <c r="C70" s="65">
        <v>62</v>
      </c>
    </row>
    <row r="71" spans="1:21">
      <c r="A71" s="15">
        <v>62</v>
      </c>
      <c r="B71" s="37">
        <v>171516101078</v>
      </c>
      <c r="C71" s="65">
        <v>61</v>
      </c>
    </row>
    <row r="72" spans="1:21">
      <c r="A72" s="15">
        <v>63</v>
      </c>
      <c r="B72" s="37">
        <v>171516101079</v>
      </c>
      <c r="C72" s="65">
        <v>60</v>
      </c>
    </row>
    <row r="73" spans="1:21">
      <c r="A73" s="15">
        <v>64</v>
      </c>
      <c r="B73" s="37">
        <v>171516101080</v>
      </c>
      <c r="C73" s="65">
        <v>61</v>
      </c>
    </row>
  </sheetData>
  <mergeCells count="7">
    <mergeCell ref="M3:U6"/>
    <mergeCell ref="A4:D4"/>
    <mergeCell ref="G20:H20"/>
    <mergeCell ref="A1:D1"/>
    <mergeCell ref="E1:K1"/>
    <mergeCell ref="A2:D2"/>
    <mergeCell ref="A3:D3"/>
  </mergeCells>
  <conditionalFormatting sqref="C10:C73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4"/>
  <sheetViews>
    <sheetView zoomScale="68" zoomScaleNormal="68" workbookViewId="0">
      <selection activeCell="H17" sqref="H17"/>
    </sheetView>
  </sheetViews>
  <sheetFormatPr defaultColWidth="5.81640625" defaultRowHeight="14.5"/>
  <cols>
    <col min="1" max="1" width="12.6328125" style="15" customWidth="1"/>
    <col min="2" max="2" width="20.81640625" style="15" customWidth="1"/>
    <col min="3" max="4" width="17.1796875" style="15" customWidth="1"/>
    <col min="5" max="6" width="25.81640625" style="15" customWidth="1"/>
    <col min="7" max="7" width="26.36328125" style="15" customWidth="1"/>
    <col min="8" max="8" width="16.453125" style="2" customWidth="1"/>
    <col min="9" max="9" width="14.453125" style="2" customWidth="1"/>
    <col min="10" max="10" width="9.453125" style="2" customWidth="1"/>
    <col min="11" max="11" width="16.6328125" style="2" customWidth="1"/>
    <col min="12" max="12" width="12.453125" style="2" customWidth="1"/>
    <col min="13" max="13" width="9.54296875" style="2" customWidth="1"/>
    <col min="14" max="14" width="15.54296875" style="2" customWidth="1"/>
    <col min="15" max="246" width="8.81640625" style="2" customWidth="1"/>
    <col min="247" max="247" width="24.6328125" style="2" customWidth="1"/>
    <col min="248" max="248" width="6" style="2" bestFit="1" customWidth="1"/>
    <col min="249" max="256" width="5.81640625" style="2"/>
    <col min="257" max="257" width="12.6328125" style="2" customWidth="1"/>
    <col min="258" max="258" width="20.81640625" style="2" customWidth="1"/>
    <col min="259" max="260" width="17.1796875" style="2" customWidth="1"/>
    <col min="261" max="262" width="25.81640625" style="2" customWidth="1"/>
    <col min="263" max="263" width="26.36328125" style="2" customWidth="1"/>
    <col min="264" max="264" width="16.453125" style="2" customWidth="1"/>
    <col min="265" max="265" width="14.453125" style="2" customWidth="1"/>
    <col min="266" max="266" width="9.453125" style="2" customWidth="1"/>
    <col min="267" max="267" width="16.6328125" style="2" customWidth="1"/>
    <col min="268" max="268" width="12.453125" style="2" customWidth="1"/>
    <col min="269" max="269" width="9.54296875" style="2" customWidth="1"/>
    <col min="270" max="270" width="15.54296875" style="2" customWidth="1"/>
    <col min="271" max="502" width="8.81640625" style="2" customWidth="1"/>
    <col min="503" max="503" width="24.6328125" style="2" customWidth="1"/>
    <col min="504" max="504" width="6" style="2" bestFit="1" customWidth="1"/>
    <col min="505" max="512" width="5.81640625" style="2"/>
    <col min="513" max="513" width="12.6328125" style="2" customWidth="1"/>
    <col min="514" max="514" width="20.81640625" style="2" customWidth="1"/>
    <col min="515" max="516" width="17.1796875" style="2" customWidth="1"/>
    <col min="517" max="518" width="25.81640625" style="2" customWidth="1"/>
    <col min="519" max="519" width="26.36328125" style="2" customWidth="1"/>
    <col min="520" max="520" width="16.453125" style="2" customWidth="1"/>
    <col min="521" max="521" width="14.453125" style="2" customWidth="1"/>
    <col min="522" max="522" width="9.453125" style="2" customWidth="1"/>
    <col min="523" max="523" width="16.6328125" style="2" customWidth="1"/>
    <col min="524" max="524" width="12.453125" style="2" customWidth="1"/>
    <col min="525" max="525" width="9.54296875" style="2" customWidth="1"/>
    <col min="526" max="526" width="15.54296875" style="2" customWidth="1"/>
    <col min="527" max="758" width="8.81640625" style="2" customWidth="1"/>
    <col min="759" max="759" width="24.6328125" style="2" customWidth="1"/>
    <col min="760" max="760" width="6" style="2" bestFit="1" customWidth="1"/>
    <col min="761" max="768" width="5.81640625" style="2"/>
    <col min="769" max="769" width="12.6328125" style="2" customWidth="1"/>
    <col min="770" max="770" width="20.81640625" style="2" customWidth="1"/>
    <col min="771" max="772" width="17.1796875" style="2" customWidth="1"/>
    <col min="773" max="774" width="25.81640625" style="2" customWidth="1"/>
    <col min="775" max="775" width="26.36328125" style="2" customWidth="1"/>
    <col min="776" max="776" width="16.453125" style="2" customWidth="1"/>
    <col min="777" max="777" width="14.453125" style="2" customWidth="1"/>
    <col min="778" max="778" width="9.453125" style="2" customWidth="1"/>
    <col min="779" max="779" width="16.6328125" style="2" customWidth="1"/>
    <col min="780" max="780" width="12.453125" style="2" customWidth="1"/>
    <col min="781" max="781" width="9.54296875" style="2" customWidth="1"/>
    <col min="782" max="782" width="15.54296875" style="2" customWidth="1"/>
    <col min="783" max="1014" width="8.81640625" style="2" customWidth="1"/>
    <col min="1015" max="1015" width="24.6328125" style="2" customWidth="1"/>
    <col min="1016" max="1016" width="6" style="2" bestFit="1" customWidth="1"/>
    <col min="1017" max="1024" width="5.81640625" style="2"/>
    <col min="1025" max="1025" width="12.6328125" style="2" customWidth="1"/>
    <col min="1026" max="1026" width="20.81640625" style="2" customWidth="1"/>
    <col min="1027" max="1028" width="17.1796875" style="2" customWidth="1"/>
    <col min="1029" max="1030" width="25.81640625" style="2" customWidth="1"/>
    <col min="1031" max="1031" width="26.36328125" style="2" customWidth="1"/>
    <col min="1032" max="1032" width="16.453125" style="2" customWidth="1"/>
    <col min="1033" max="1033" width="14.453125" style="2" customWidth="1"/>
    <col min="1034" max="1034" width="9.453125" style="2" customWidth="1"/>
    <col min="1035" max="1035" width="16.6328125" style="2" customWidth="1"/>
    <col min="1036" max="1036" width="12.453125" style="2" customWidth="1"/>
    <col min="1037" max="1037" width="9.54296875" style="2" customWidth="1"/>
    <col min="1038" max="1038" width="15.54296875" style="2" customWidth="1"/>
    <col min="1039" max="1270" width="8.81640625" style="2" customWidth="1"/>
    <col min="1271" max="1271" width="24.6328125" style="2" customWidth="1"/>
    <col min="1272" max="1272" width="6" style="2" bestFit="1" customWidth="1"/>
    <col min="1273" max="1280" width="5.81640625" style="2"/>
    <col min="1281" max="1281" width="12.6328125" style="2" customWidth="1"/>
    <col min="1282" max="1282" width="20.81640625" style="2" customWidth="1"/>
    <col min="1283" max="1284" width="17.1796875" style="2" customWidth="1"/>
    <col min="1285" max="1286" width="25.81640625" style="2" customWidth="1"/>
    <col min="1287" max="1287" width="26.36328125" style="2" customWidth="1"/>
    <col min="1288" max="1288" width="16.453125" style="2" customWidth="1"/>
    <col min="1289" max="1289" width="14.453125" style="2" customWidth="1"/>
    <col min="1290" max="1290" width="9.453125" style="2" customWidth="1"/>
    <col min="1291" max="1291" width="16.6328125" style="2" customWidth="1"/>
    <col min="1292" max="1292" width="12.453125" style="2" customWidth="1"/>
    <col min="1293" max="1293" width="9.54296875" style="2" customWidth="1"/>
    <col min="1294" max="1294" width="15.54296875" style="2" customWidth="1"/>
    <col min="1295" max="1526" width="8.81640625" style="2" customWidth="1"/>
    <col min="1527" max="1527" width="24.6328125" style="2" customWidth="1"/>
    <col min="1528" max="1528" width="6" style="2" bestFit="1" customWidth="1"/>
    <col min="1529" max="1536" width="5.81640625" style="2"/>
    <col min="1537" max="1537" width="12.6328125" style="2" customWidth="1"/>
    <col min="1538" max="1538" width="20.81640625" style="2" customWidth="1"/>
    <col min="1539" max="1540" width="17.1796875" style="2" customWidth="1"/>
    <col min="1541" max="1542" width="25.81640625" style="2" customWidth="1"/>
    <col min="1543" max="1543" width="26.36328125" style="2" customWidth="1"/>
    <col min="1544" max="1544" width="16.453125" style="2" customWidth="1"/>
    <col min="1545" max="1545" width="14.453125" style="2" customWidth="1"/>
    <col min="1546" max="1546" width="9.453125" style="2" customWidth="1"/>
    <col min="1547" max="1547" width="16.6328125" style="2" customWidth="1"/>
    <col min="1548" max="1548" width="12.453125" style="2" customWidth="1"/>
    <col min="1549" max="1549" width="9.54296875" style="2" customWidth="1"/>
    <col min="1550" max="1550" width="15.54296875" style="2" customWidth="1"/>
    <col min="1551" max="1782" width="8.81640625" style="2" customWidth="1"/>
    <col min="1783" max="1783" width="24.6328125" style="2" customWidth="1"/>
    <col min="1784" max="1784" width="6" style="2" bestFit="1" customWidth="1"/>
    <col min="1785" max="1792" width="5.81640625" style="2"/>
    <col min="1793" max="1793" width="12.6328125" style="2" customWidth="1"/>
    <col min="1794" max="1794" width="20.81640625" style="2" customWidth="1"/>
    <col min="1795" max="1796" width="17.1796875" style="2" customWidth="1"/>
    <col min="1797" max="1798" width="25.81640625" style="2" customWidth="1"/>
    <col min="1799" max="1799" width="26.36328125" style="2" customWidth="1"/>
    <col min="1800" max="1800" width="16.453125" style="2" customWidth="1"/>
    <col min="1801" max="1801" width="14.453125" style="2" customWidth="1"/>
    <col min="1802" max="1802" width="9.453125" style="2" customWidth="1"/>
    <col min="1803" max="1803" width="16.6328125" style="2" customWidth="1"/>
    <col min="1804" max="1804" width="12.453125" style="2" customWidth="1"/>
    <col min="1805" max="1805" width="9.54296875" style="2" customWidth="1"/>
    <col min="1806" max="1806" width="15.54296875" style="2" customWidth="1"/>
    <col min="1807" max="2038" width="8.81640625" style="2" customWidth="1"/>
    <col min="2039" max="2039" width="24.6328125" style="2" customWidth="1"/>
    <col min="2040" max="2040" width="6" style="2" bestFit="1" customWidth="1"/>
    <col min="2041" max="2048" width="5.81640625" style="2"/>
    <col min="2049" max="2049" width="12.6328125" style="2" customWidth="1"/>
    <col min="2050" max="2050" width="20.81640625" style="2" customWidth="1"/>
    <col min="2051" max="2052" width="17.1796875" style="2" customWidth="1"/>
    <col min="2053" max="2054" width="25.81640625" style="2" customWidth="1"/>
    <col min="2055" max="2055" width="26.36328125" style="2" customWidth="1"/>
    <col min="2056" max="2056" width="16.453125" style="2" customWidth="1"/>
    <col min="2057" max="2057" width="14.453125" style="2" customWidth="1"/>
    <col min="2058" max="2058" width="9.453125" style="2" customWidth="1"/>
    <col min="2059" max="2059" width="16.6328125" style="2" customWidth="1"/>
    <col min="2060" max="2060" width="12.453125" style="2" customWidth="1"/>
    <col min="2061" max="2061" width="9.54296875" style="2" customWidth="1"/>
    <col min="2062" max="2062" width="15.54296875" style="2" customWidth="1"/>
    <col min="2063" max="2294" width="8.81640625" style="2" customWidth="1"/>
    <col min="2295" max="2295" width="24.6328125" style="2" customWidth="1"/>
    <col min="2296" max="2296" width="6" style="2" bestFit="1" customWidth="1"/>
    <col min="2297" max="2304" width="5.81640625" style="2"/>
    <col min="2305" max="2305" width="12.6328125" style="2" customWidth="1"/>
    <col min="2306" max="2306" width="20.81640625" style="2" customWidth="1"/>
    <col min="2307" max="2308" width="17.1796875" style="2" customWidth="1"/>
    <col min="2309" max="2310" width="25.81640625" style="2" customWidth="1"/>
    <col min="2311" max="2311" width="26.36328125" style="2" customWidth="1"/>
    <col min="2312" max="2312" width="16.453125" style="2" customWidth="1"/>
    <col min="2313" max="2313" width="14.453125" style="2" customWidth="1"/>
    <col min="2314" max="2314" width="9.453125" style="2" customWidth="1"/>
    <col min="2315" max="2315" width="16.6328125" style="2" customWidth="1"/>
    <col min="2316" max="2316" width="12.453125" style="2" customWidth="1"/>
    <col min="2317" max="2317" width="9.54296875" style="2" customWidth="1"/>
    <col min="2318" max="2318" width="15.54296875" style="2" customWidth="1"/>
    <col min="2319" max="2550" width="8.81640625" style="2" customWidth="1"/>
    <col min="2551" max="2551" width="24.6328125" style="2" customWidth="1"/>
    <col min="2552" max="2552" width="6" style="2" bestFit="1" customWidth="1"/>
    <col min="2553" max="2560" width="5.81640625" style="2"/>
    <col min="2561" max="2561" width="12.6328125" style="2" customWidth="1"/>
    <col min="2562" max="2562" width="20.81640625" style="2" customWidth="1"/>
    <col min="2563" max="2564" width="17.1796875" style="2" customWidth="1"/>
    <col min="2565" max="2566" width="25.81640625" style="2" customWidth="1"/>
    <col min="2567" max="2567" width="26.36328125" style="2" customWidth="1"/>
    <col min="2568" max="2568" width="16.453125" style="2" customWidth="1"/>
    <col min="2569" max="2569" width="14.453125" style="2" customWidth="1"/>
    <col min="2570" max="2570" width="9.453125" style="2" customWidth="1"/>
    <col min="2571" max="2571" width="16.6328125" style="2" customWidth="1"/>
    <col min="2572" max="2572" width="12.453125" style="2" customWidth="1"/>
    <col min="2573" max="2573" width="9.54296875" style="2" customWidth="1"/>
    <col min="2574" max="2574" width="15.54296875" style="2" customWidth="1"/>
    <col min="2575" max="2806" width="8.81640625" style="2" customWidth="1"/>
    <col min="2807" max="2807" width="24.6328125" style="2" customWidth="1"/>
    <col min="2808" max="2808" width="6" style="2" bestFit="1" customWidth="1"/>
    <col min="2809" max="2816" width="5.81640625" style="2"/>
    <col min="2817" max="2817" width="12.6328125" style="2" customWidth="1"/>
    <col min="2818" max="2818" width="20.81640625" style="2" customWidth="1"/>
    <col min="2819" max="2820" width="17.1796875" style="2" customWidth="1"/>
    <col min="2821" max="2822" width="25.81640625" style="2" customWidth="1"/>
    <col min="2823" max="2823" width="26.36328125" style="2" customWidth="1"/>
    <col min="2824" max="2824" width="16.453125" style="2" customWidth="1"/>
    <col min="2825" max="2825" width="14.453125" style="2" customWidth="1"/>
    <col min="2826" max="2826" width="9.453125" style="2" customWidth="1"/>
    <col min="2827" max="2827" width="16.6328125" style="2" customWidth="1"/>
    <col min="2828" max="2828" width="12.453125" style="2" customWidth="1"/>
    <col min="2829" max="2829" width="9.54296875" style="2" customWidth="1"/>
    <col min="2830" max="2830" width="15.54296875" style="2" customWidth="1"/>
    <col min="2831" max="3062" width="8.81640625" style="2" customWidth="1"/>
    <col min="3063" max="3063" width="24.6328125" style="2" customWidth="1"/>
    <col min="3064" max="3064" width="6" style="2" bestFit="1" customWidth="1"/>
    <col min="3065" max="3072" width="5.81640625" style="2"/>
    <col min="3073" max="3073" width="12.6328125" style="2" customWidth="1"/>
    <col min="3074" max="3074" width="20.81640625" style="2" customWidth="1"/>
    <col min="3075" max="3076" width="17.1796875" style="2" customWidth="1"/>
    <col min="3077" max="3078" width="25.81640625" style="2" customWidth="1"/>
    <col min="3079" max="3079" width="26.36328125" style="2" customWidth="1"/>
    <col min="3080" max="3080" width="16.453125" style="2" customWidth="1"/>
    <col min="3081" max="3081" width="14.453125" style="2" customWidth="1"/>
    <col min="3082" max="3082" width="9.453125" style="2" customWidth="1"/>
    <col min="3083" max="3083" width="16.6328125" style="2" customWidth="1"/>
    <col min="3084" max="3084" width="12.453125" style="2" customWidth="1"/>
    <col min="3085" max="3085" width="9.54296875" style="2" customWidth="1"/>
    <col min="3086" max="3086" width="15.54296875" style="2" customWidth="1"/>
    <col min="3087" max="3318" width="8.81640625" style="2" customWidth="1"/>
    <col min="3319" max="3319" width="24.6328125" style="2" customWidth="1"/>
    <col min="3320" max="3320" width="6" style="2" bestFit="1" customWidth="1"/>
    <col min="3321" max="3328" width="5.81640625" style="2"/>
    <col min="3329" max="3329" width="12.6328125" style="2" customWidth="1"/>
    <col min="3330" max="3330" width="20.81640625" style="2" customWidth="1"/>
    <col min="3331" max="3332" width="17.1796875" style="2" customWidth="1"/>
    <col min="3333" max="3334" width="25.81640625" style="2" customWidth="1"/>
    <col min="3335" max="3335" width="26.36328125" style="2" customWidth="1"/>
    <col min="3336" max="3336" width="16.453125" style="2" customWidth="1"/>
    <col min="3337" max="3337" width="14.453125" style="2" customWidth="1"/>
    <col min="3338" max="3338" width="9.453125" style="2" customWidth="1"/>
    <col min="3339" max="3339" width="16.6328125" style="2" customWidth="1"/>
    <col min="3340" max="3340" width="12.453125" style="2" customWidth="1"/>
    <col min="3341" max="3341" width="9.54296875" style="2" customWidth="1"/>
    <col min="3342" max="3342" width="15.54296875" style="2" customWidth="1"/>
    <col min="3343" max="3574" width="8.81640625" style="2" customWidth="1"/>
    <col min="3575" max="3575" width="24.6328125" style="2" customWidth="1"/>
    <col min="3576" max="3576" width="6" style="2" bestFit="1" customWidth="1"/>
    <col min="3577" max="3584" width="5.81640625" style="2"/>
    <col min="3585" max="3585" width="12.6328125" style="2" customWidth="1"/>
    <col min="3586" max="3586" width="20.81640625" style="2" customWidth="1"/>
    <col min="3587" max="3588" width="17.1796875" style="2" customWidth="1"/>
    <col min="3589" max="3590" width="25.81640625" style="2" customWidth="1"/>
    <col min="3591" max="3591" width="26.36328125" style="2" customWidth="1"/>
    <col min="3592" max="3592" width="16.453125" style="2" customWidth="1"/>
    <col min="3593" max="3593" width="14.453125" style="2" customWidth="1"/>
    <col min="3594" max="3594" width="9.453125" style="2" customWidth="1"/>
    <col min="3595" max="3595" width="16.6328125" style="2" customWidth="1"/>
    <col min="3596" max="3596" width="12.453125" style="2" customWidth="1"/>
    <col min="3597" max="3597" width="9.54296875" style="2" customWidth="1"/>
    <col min="3598" max="3598" width="15.54296875" style="2" customWidth="1"/>
    <col min="3599" max="3830" width="8.81640625" style="2" customWidth="1"/>
    <col min="3831" max="3831" width="24.6328125" style="2" customWidth="1"/>
    <col min="3832" max="3832" width="6" style="2" bestFit="1" customWidth="1"/>
    <col min="3833" max="3840" width="5.81640625" style="2"/>
    <col min="3841" max="3841" width="12.6328125" style="2" customWidth="1"/>
    <col min="3842" max="3842" width="20.81640625" style="2" customWidth="1"/>
    <col min="3843" max="3844" width="17.1796875" style="2" customWidth="1"/>
    <col min="3845" max="3846" width="25.81640625" style="2" customWidth="1"/>
    <col min="3847" max="3847" width="26.36328125" style="2" customWidth="1"/>
    <col min="3848" max="3848" width="16.453125" style="2" customWidth="1"/>
    <col min="3849" max="3849" width="14.453125" style="2" customWidth="1"/>
    <col min="3850" max="3850" width="9.453125" style="2" customWidth="1"/>
    <col min="3851" max="3851" width="16.6328125" style="2" customWidth="1"/>
    <col min="3852" max="3852" width="12.453125" style="2" customWidth="1"/>
    <col min="3853" max="3853" width="9.54296875" style="2" customWidth="1"/>
    <col min="3854" max="3854" width="15.54296875" style="2" customWidth="1"/>
    <col min="3855" max="4086" width="8.81640625" style="2" customWidth="1"/>
    <col min="4087" max="4087" width="24.6328125" style="2" customWidth="1"/>
    <col min="4088" max="4088" width="6" style="2" bestFit="1" customWidth="1"/>
    <col min="4089" max="4096" width="5.81640625" style="2"/>
    <col min="4097" max="4097" width="12.6328125" style="2" customWidth="1"/>
    <col min="4098" max="4098" width="20.81640625" style="2" customWidth="1"/>
    <col min="4099" max="4100" width="17.1796875" style="2" customWidth="1"/>
    <col min="4101" max="4102" width="25.81640625" style="2" customWidth="1"/>
    <col min="4103" max="4103" width="26.36328125" style="2" customWidth="1"/>
    <col min="4104" max="4104" width="16.453125" style="2" customWidth="1"/>
    <col min="4105" max="4105" width="14.453125" style="2" customWidth="1"/>
    <col min="4106" max="4106" width="9.453125" style="2" customWidth="1"/>
    <col min="4107" max="4107" width="16.6328125" style="2" customWidth="1"/>
    <col min="4108" max="4108" width="12.453125" style="2" customWidth="1"/>
    <col min="4109" max="4109" width="9.54296875" style="2" customWidth="1"/>
    <col min="4110" max="4110" width="15.54296875" style="2" customWidth="1"/>
    <col min="4111" max="4342" width="8.81640625" style="2" customWidth="1"/>
    <col min="4343" max="4343" width="24.6328125" style="2" customWidth="1"/>
    <col min="4344" max="4344" width="6" style="2" bestFit="1" customWidth="1"/>
    <col min="4345" max="4352" width="5.81640625" style="2"/>
    <col min="4353" max="4353" width="12.6328125" style="2" customWidth="1"/>
    <col min="4354" max="4354" width="20.81640625" style="2" customWidth="1"/>
    <col min="4355" max="4356" width="17.1796875" style="2" customWidth="1"/>
    <col min="4357" max="4358" width="25.81640625" style="2" customWidth="1"/>
    <col min="4359" max="4359" width="26.36328125" style="2" customWidth="1"/>
    <col min="4360" max="4360" width="16.453125" style="2" customWidth="1"/>
    <col min="4361" max="4361" width="14.453125" style="2" customWidth="1"/>
    <col min="4362" max="4362" width="9.453125" style="2" customWidth="1"/>
    <col min="4363" max="4363" width="16.6328125" style="2" customWidth="1"/>
    <col min="4364" max="4364" width="12.453125" style="2" customWidth="1"/>
    <col min="4365" max="4365" width="9.54296875" style="2" customWidth="1"/>
    <col min="4366" max="4366" width="15.54296875" style="2" customWidth="1"/>
    <col min="4367" max="4598" width="8.81640625" style="2" customWidth="1"/>
    <col min="4599" max="4599" width="24.6328125" style="2" customWidth="1"/>
    <col min="4600" max="4600" width="6" style="2" bestFit="1" customWidth="1"/>
    <col min="4601" max="4608" width="5.81640625" style="2"/>
    <col min="4609" max="4609" width="12.6328125" style="2" customWidth="1"/>
    <col min="4610" max="4610" width="20.81640625" style="2" customWidth="1"/>
    <col min="4611" max="4612" width="17.1796875" style="2" customWidth="1"/>
    <col min="4613" max="4614" width="25.81640625" style="2" customWidth="1"/>
    <col min="4615" max="4615" width="26.36328125" style="2" customWidth="1"/>
    <col min="4616" max="4616" width="16.453125" style="2" customWidth="1"/>
    <col min="4617" max="4617" width="14.453125" style="2" customWidth="1"/>
    <col min="4618" max="4618" width="9.453125" style="2" customWidth="1"/>
    <col min="4619" max="4619" width="16.6328125" style="2" customWidth="1"/>
    <col min="4620" max="4620" width="12.453125" style="2" customWidth="1"/>
    <col min="4621" max="4621" width="9.54296875" style="2" customWidth="1"/>
    <col min="4622" max="4622" width="15.54296875" style="2" customWidth="1"/>
    <col min="4623" max="4854" width="8.81640625" style="2" customWidth="1"/>
    <col min="4855" max="4855" width="24.6328125" style="2" customWidth="1"/>
    <col min="4856" max="4856" width="6" style="2" bestFit="1" customWidth="1"/>
    <col min="4857" max="4864" width="5.81640625" style="2"/>
    <col min="4865" max="4865" width="12.6328125" style="2" customWidth="1"/>
    <col min="4866" max="4866" width="20.81640625" style="2" customWidth="1"/>
    <col min="4867" max="4868" width="17.1796875" style="2" customWidth="1"/>
    <col min="4869" max="4870" width="25.81640625" style="2" customWidth="1"/>
    <col min="4871" max="4871" width="26.36328125" style="2" customWidth="1"/>
    <col min="4872" max="4872" width="16.453125" style="2" customWidth="1"/>
    <col min="4873" max="4873" width="14.453125" style="2" customWidth="1"/>
    <col min="4874" max="4874" width="9.453125" style="2" customWidth="1"/>
    <col min="4875" max="4875" width="16.6328125" style="2" customWidth="1"/>
    <col min="4876" max="4876" width="12.453125" style="2" customWidth="1"/>
    <col min="4877" max="4877" width="9.54296875" style="2" customWidth="1"/>
    <col min="4878" max="4878" width="15.54296875" style="2" customWidth="1"/>
    <col min="4879" max="5110" width="8.81640625" style="2" customWidth="1"/>
    <col min="5111" max="5111" width="24.6328125" style="2" customWidth="1"/>
    <col min="5112" max="5112" width="6" style="2" bestFit="1" customWidth="1"/>
    <col min="5113" max="5120" width="5.81640625" style="2"/>
    <col min="5121" max="5121" width="12.6328125" style="2" customWidth="1"/>
    <col min="5122" max="5122" width="20.81640625" style="2" customWidth="1"/>
    <col min="5123" max="5124" width="17.1796875" style="2" customWidth="1"/>
    <col min="5125" max="5126" width="25.81640625" style="2" customWidth="1"/>
    <col min="5127" max="5127" width="26.36328125" style="2" customWidth="1"/>
    <col min="5128" max="5128" width="16.453125" style="2" customWidth="1"/>
    <col min="5129" max="5129" width="14.453125" style="2" customWidth="1"/>
    <col min="5130" max="5130" width="9.453125" style="2" customWidth="1"/>
    <col min="5131" max="5131" width="16.6328125" style="2" customWidth="1"/>
    <col min="5132" max="5132" width="12.453125" style="2" customWidth="1"/>
    <col min="5133" max="5133" width="9.54296875" style="2" customWidth="1"/>
    <col min="5134" max="5134" width="15.54296875" style="2" customWidth="1"/>
    <col min="5135" max="5366" width="8.81640625" style="2" customWidth="1"/>
    <col min="5367" max="5367" width="24.6328125" style="2" customWidth="1"/>
    <col min="5368" max="5368" width="6" style="2" bestFit="1" customWidth="1"/>
    <col min="5369" max="5376" width="5.81640625" style="2"/>
    <col min="5377" max="5377" width="12.6328125" style="2" customWidth="1"/>
    <col min="5378" max="5378" width="20.81640625" style="2" customWidth="1"/>
    <col min="5379" max="5380" width="17.1796875" style="2" customWidth="1"/>
    <col min="5381" max="5382" width="25.81640625" style="2" customWidth="1"/>
    <col min="5383" max="5383" width="26.36328125" style="2" customWidth="1"/>
    <col min="5384" max="5384" width="16.453125" style="2" customWidth="1"/>
    <col min="5385" max="5385" width="14.453125" style="2" customWidth="1"/>
    <col min="5386" max="5386" width="9.453125" style="2" customWidth="1"/>
    <col min="5387" max="5387" width="16.6328125" style="2" customWidth="1"/>
    <col min="5388" max="5388" width="12.453125" style="2" customWidth="1"/>
    <col min="5389" max="5389" width="9.54296875" style="2" customWidth="1"/>
    <col min="5390" max="5390" width="15.54296875" style="2" customWidth="1"/>
    <col min="5391" max="5622" width="8.81640625" style="2" customWidth="1"/>
    <col min="5623" max="5623" width="24.6328125" style="2" customWidth="1"/>
    <col min="5624" max="5624" width="6" style="2" bestFit="1" customWidth="1"/>
    <col min="5625" max="5632" width="5.81640625" style="2"/>
    <col min="5633" max="5633" width="12.6328125" style="2" customWidth="1"/>
    <col min="5634" max="5634" width="20.81640625" style="2" customWidth="1"/>
    <col min="5635" max="5636" width="17.1796875" style="2" customWidth="1"/>
    <col min="5637" max="5638" width="25.81640625" style="2" customWidth="1"/>
    <col min="5639" max="5639" width="26.36328125" style="2" customWidth="1"/>
    <col min="5640" max="5640" width="16.453125" style="2" customWidth="1"/>
    <col min="5641" max="5641" width="14.453125" style="2" customWidth="1"/>
    <col min="5642" max="5642" width="9.453125" style="2" customWidth="1"/>
    <col min="5643" max="5643" width="16.6328125" style="2" customWidth="1"/>
    <col min="5644" max="5644" width="12.453125" style="2" customWidth="1"/>
    <col min="5645" max="5645" width="9.54296875" style="2" customWidth="1"/>
    <col min="5646" max="5646" width="15.54296875" style="2" customWidth="1"/>
    <col min="5647" max="5878" width="8.81640625" style="2" customWidth="1"/>
    <col min="5879" max="5879" width="24.6328125" style="2" customWidth="1"/>
    <col min="5880" max="5880" width="6" style="2" bestFit="1" customWidth="1"/>
    <col min="5881" max="5888" width="5.81640625" style="2"/>
    <col min="5889" max="5889" width="12.6328125" style="2" customWidth="1"/>
    <col min="5890" max="5890" width="20.81640625" style="2" customWidth="1"/>
    <col min="5891" max="5892" width="17.1796875" style="2" customWidth="1"/>
    <col min="5893" max="5894" width="25.81640625" style="2" customWidth="1"/>
    <col min="5895" max="5895" width="26.36328125" style="2" customWidth="1"/>
    <col min="5896" max="5896" width="16.453125" style="2" customWidth="1"/>
    <col min="5897" max="5897" width="14.453125" style="2" customWidth="1"/>
    <col min="5898" max="5898" width="9.453125" style="2" customWidth="1"/>
    <col min="5899" max="5899" width="16.6328125" style="2" customWidth="1"/>
    <col min="5900" max="5900" width="12.453125" style="2" customWidth="1"/>
    <col min="5901" max="5901" width="9.54296875" style="2" customWidth="1"/>
    <col min="5902" max="5902" width="15.54296875" style="2" customWidth="1"/>
    <col min="5903" max="6134" width="8.81640625" style="2" customWidth="1"/>
    <col min="6135" max="6135" width="24.6328125" style="2" customWidth="1"/>
    <col min="6136" max="6136" width="6" style="2" bestFit="1" customWidth="1"/>
    <col min="6137" max="6144" width="5.81640625" style="2"/>
    <col min="6145" max="6145" width="12.6328125" style="2" customWidth="1"/>
    <col min="6146" max="6146" width="20.81640625" style="2" customWidth="1"/>
    <col min="6147" max="6148" width="17.1796875" style="2" customWidth="1"/>
    <col min="6149" max="6150" width="25.81640625" style="2" customWidth="1"/>
    <col min="6151" max="6151" width="26.36328125" style="2" customWidth="1"/>
    <col min="6152" max="6152" width="16.453125" style="2" customWidth="1"/>
    <col min="6153" max="6153" width="14.453125" style="2" customWidth="1"/>
    <col min="6154" max="6154" width="9.453125" style="2" customWidth="1"/>
    <col min="6155" max="6155" width="16.6328125" style="2" customWidth="1"/>
    <col min="6156" max="6156" width="12.453125" style="2" customWidth="1"/>
    <col min="6157" max="6157" width="9.54296875" style="2" customWidth="1"/>
    <col min="6158" max="6158" width="15.54296875" style="2" customWidth="1"/>
    <col min="6159" max="6390" width="8.81640625" style="2" customWidth="1"/>
    <col min="6391" max="6391" width="24.6328125" style="2" customWidth="1"/>
    <col min="6392" max="6392" width="6" style="2" bestFit="1" customWidth="1"/>
    <col min="6393" max="6400" width="5.81640625" style="2"/>
    <col min="6401" max="6401" width="12.6328125" style="2" customWidth="1"/>
    <col min="6402" max="6402" width="20.81640625" style="2" customWidth="1"/>
    <col min="6403" max="6404" width="17.1796875" style="2" customWidth="1"/>
    <col min="6405" max="6406" width="25.81640625" style="2" customWidth="1"/>
    <col min="6407" max="6407" width="26.36328125" style="2" customWidth="1"/>
    <col min="6408" max="6408" width="16.453125" style="2" customWidth="1"/>
    <col min="6409" max="6409" width="14.453125" style="2" customWidth="1"/>
    <col min="6410" max="6410" width="9.453125" style="2" customWidth="1"/>
    <col min="6411" max="6411" width="16.6328125" style="2" customWidth="1"/>
    <col min="6412" max="6412" width="12.453125" style="2" customWidth="1"/>
    <col min="6413" max="6413" width="9.54296875" style="2" customWidth="1"/>
    <col min="6414" max="6414" width="15.54296875" style="2" customWidth="1"/>
    <col min="6415" max="6646" width="8.81640625" style="2" customWidth="1"/>
    <col min="6647" max="6647" width="24.6328125" style="2" customWidth="1"/>
    <col min="6648" max="6648" width="6" style="2" bestFit="1" customWidth="1"/>
    <col min="6649" max="6656" width="5.81640625" style="2"/>
    <col min="6657" max="6657" width="12.6328125" style="2" customWidth="1"/>
    <col min="6658" max="6658" width="20.81640625" style="2" customWidth="1"/>
    <col min="6659" max="6660" width="17.1796875" style="2" customWidth="1"/>
    <col min="6661" max="6662" width="25.81640625" style="2" customWidth="1"/>
    <col min="6663" max="6663" width="26.36328125" style="2" customWidth="1"/>
    <col min="6664" max="6664" width="16.453125" style="2" customWidth="1"/>
    <col min="6665" max="6665" width="14.453125" style="2" customWidth="1"/>
    <col min="6666" max="6666" width="9.453125" style="2" customWidth="1"/>
    <col min="6667" max="6667" width="16.6328125" style="2" customWidth="1"/>
    <col min="6668" max="6668" width="12.453125" style="2" customWidth="1"/>
    <col min="6669" max="6669" width="9.54296875" style="2" customWidth="1"/>
    <col min="6670" max="6670" width="15.54296875" style="2" customWidth="1"/>
    <col min="6671" max="6902" width="8.81640625" style="2" customWidth="1"/>
    <col min="6903" max="6903" width="24.6328125" style="2" customWidth="1"/>
    <col min="6904" max="6904" width="6" style="2" bestFit="1" customWidth="1"/>
    <col min="6905" max="6912" width="5.81640625" style="2"/>
    <col min="6913" max="6913" width="12.6328125" style="2" customWidth="1"/>
    <col min="6914" max="6914" width="20.81640625" style="2" customWidth="1"/>
    <col min="6915" max="6916" width="17.1796875" style="2" customWidth="1"/>
    <col min="6917" max="6918" width="25.81640625" style="2" customWidth="1"/>
    <col min="6919" max="6919" width="26.36328125" style="2" customWidth="1"/>
    <col min="6920" max="6920" width="16.453125" style="2" customWidth="1"/>
    <col min="6921" max="6921" width="14.453125" style="2" customWidth="1"/>
    <col min="6922" max="6922" width="9.453125" style="2" customWidth="1"/>
    <col min="6923" max="6923" width="16.6328125" style="2" customWidth="1"/>
    <col min="6924" max="6924" width="12.453125" style="2" customWidth="1"/>
    <col min="6925" max="6925" width="9.54296875" style="2" customWidth="1"/>
    <col min="6926" max="6926" width="15.54296875" style="2" customWidth="1"/>
    <col min="6927" max="7158" width="8.81640625" style="2" customWidth="1"/>
    <col min="7159" max="7159" width="24.6328125" style="2" customWidth="1"/>
    <col min="7160" max="7160" width="6" style="2" bestFit="1" customWidth="1"/>
    <col min="7161" max="7168" width="5.81640625" style="2"/>
    <col min="7169" max="7169" width="12.6328125" style="2" customWidth="1"/>
    <col min="7170" max="7170" width="20.81640625" style="2" customWidth="1"/>
    <col min="7171" max="7172" width="17.1796875" style="2" customWidth="1"/>
    <col min="7173" max="7174" width="25.81640625" style="2" customWidth="1"/>
    <col min="7175" max="7175" width="26.36328125" style="2" customWidth="1"/>
    <col min="7176" max="7176" width="16.453125" style="2" customWidth="1"/>
    <col min="7177" max="7177" width="14.453125" style="2" customWidth="1"/>
    <col min="7178" max="7178" width="9.453125" style="2" customWidth="1"/>
    <col min="7179" max="7179" width="16.6328125" style="2" customWidth="1"/>
    <col min="7180" max="7180" width="12.453125" style="2" customWidth="1"/>
    <col min="7181" max="7181" width="9.54296875" style="2" customWidth="1"/>
    <col min="7182" max="7182" width="15.54296875" style="2" customWidth="1"/>
    <col min="7183" max="7414" width="8.81640625" style="2" customWidth="1"/>
    <col min="7415" max="7415" width="24.6328125" style="2" customWidth="1"/>
    <col min="7416" max="7416" width="6" style="2" bestFit="1" customWidth="1"/>
    <col min="7417" max="7424" width="5.81640625" style="2"/>
    <col min="7425" max="7425" width="12.6328125" style="2" customWidth="1"/>
    <col min="7426" max="7426" width="20.81640625" style="2" customWidth="1"/>
    <col min="7427" max="7428" width="17.1796875" style="2" customWidth="1"/>
    <col min="7429" max="7430" width="25.81640625" style="2" customWidth="1"/>
    <col min="7431" max="7431" width="26.36328125" style="2" customWidth="1"/>
    <col min="7432" max="7432" width="16.453125" style="2" customWidth="1"/>
    <col min="7433" max="7433" width="14.453125" style="2" customWidth="1"/>
    <col min="7434" max="7434" width="9.453125" style="2" customWidth="1"/>
    <col min="7435" max="7435" width="16.6328125" style="2" customWidth="1"/>
    <col min="7436" max="7436" width="12.453125" style="2" customWidth="1"/>
    <col min="7437" max="7437" width="9.54296875" style="2" customWidth="1"/>
    <col min="7438" max="7438" width="15.54296875" style="2" customWidth="1"/>
    <col min="7439" max="7670" width="8.81640625" style="2" customWidth="1"/>
    <col min="7671" max="7671" width="24.6328125" style="2" customWidth="1"/>
    <col min="7672" max="7672" width="6" style="2" bestFit="1" customWidth="1"/>
    <col min="7673" max="7680" width="5.81640625" style="2"/>
    <col min="7681" max="7681" width="12.6328125" style="2" customWidth="1"/>
    <col min="7682" max="7682" width="20.81640625" style="2" customWidth="1"/>
    <col min="7683" max="7684" width="17.1796875" style="2" customWidth="1"/>
    <col min="7685" max="7686" width="25.81640625" style="2" customWidth="1"/>
    <col min="7687" max="7687" width="26.36328125" style="2" customWidth="1"/>
    <col min="7688" max="7688" width="16.453125" style="2" customWidth="1"/>
    <col min="7689" max="7689" width="14.453125" style="2" customWidth="1"/>
    <col min="7690" max="7690" width="9.453125" style="2" customWidth="1"/>
    <col min="7691" max="7691" width="16.6328125" style="2" customWidth="1"/>
    <col min="7692" max="7692" width="12.453125" style="2" customWidth="1"/>
    <col min="7693" max="7693" width="9.54296875" style="2" customWidth="1"/>
    <col min="7694" max="7694" width="15.54296875" style="2" customWidth="1"/>
    <col min="7695" max="7926" width="8.81640625" style="2" customWidth="1"/>
    <col min="7927" max="7927" width="24.6328125" style="2" customWidth="1"/>
    <col min="7928" max="7928" width="6" style="2" bestFit="1" customWidth="1"/>
    <col min="7929" max="7936" width="5.81640625" style="2"/>
    <col min="7937" max="7937" width="12.6328125" style="2" customWidth="1"/>
    <col min="7938" max="7938" width="20.81640625" style="2" customWidth="1"/>
    <col min="7939" max="7940" width="17.1796875" style="2" customWidth="1"/>
    <col min="7941" max="7942" width="25.81640625" style="2" customWidth="1"/>
    <col min="7943" max="7943" width="26.36328125" style="2" customWidth="1"/>
    <col min="7944" max="7944" width="16.453125" style="2" customWidth="1"/>
    <col min="7945" max="7945" width="14.453125" style="2" customWidth="1"/>
    <col min="7946" max="7946" width="9.453125" style="2" customWidth="1"/>
    <col min="7947" max="7947" width="16.6328125" style="2" customWidth="1"/>
    <col min="7948" max="7948" width="12.453125" style="2" customWidth="1"/>
    <col min="7949" max="7949" width="9.54296875" style="2" customWidth="1"/>
    <col min="7950" max="7950" width="15.54296875" style="2" customWidth="1"/>
    <col min="7951" max="8182" width="8.81640625" style="2" customWidth="1"/>
    <col min="8183" max="8183" width="24.6328125" style="2" customWidth="1"/>
    <col min="8184" max="8184" width="6" style="2" bestFit="1" customWidth="1"/>
    <col min="8185" max="8192" width="5.81640625" style="2"/>
    <col min="8193" max="8193" width="12.6328125" style="2" customWidth="1"/>
    <col min="8194" max="8194" width="20.81640625" style="2" customWidth="1"/>
    <col min="8195" max="8196" width="17.1796875" style="2" customWidth="1"/>
    <col min="8197" max="8198" width="25.81640625" style="2" customWidth="1"/>
    <col min="8199" max="8199" width="26.36328125" style="2" customWidth="1"/>
    <col min="8200" max="8200" width="16.453125" style="2" customWidth="1"/>
    <col min="8201" max="8201" width="14.453125" style="2" customWidth="1"/>
    <col min="8202" max="8202" width="9.453125" style="2" customWidth="1"/>
    <col min="8203" max="8203" width="16.6328125" style="2" customWidth="1"/>
    <col min="8204" max="8204" width="12.453125" style="2" customWidth="1"/>
    <col min="8205" max="8205" width="9.54296875" style="2" customWidth="1"/>
    <col min="8206" max="8206" width="15.54296875" style="2" customWidth="1"/>
    <col min="8207" max="8438" width="8.81640625" style="2" customWidth="1"/>
    <col min="8439" max="8439" width="24.6328125" style="2" customWidth="1"/>
    <col min="8440" max="8440" width="6" style="2" bestFit="1" customWidth="1"/>
    <col min="8441" max="8448" width="5.81640625" style="2"/>
    <col min="8449" max="8449" width="12.6328125" style="2" customWidth="1"/>
    <col min="8450" max="8450" width="20.81640625" style="2" customWidth="1"/>
    <col min="8451" max="8452" width="17.1796875" style="2" customWidth="1"/>
    <col min="8453" max="8454" width="25.81640625" style="2" customWidth="1"/>
    <col min="8455" max="8455" width="26.36328125" style="2" customWidth="1"/>
    <col min="8456" max="8456" width="16.453125" style="2" customWidth="1"/>
    <col min="8457" max="8457" width="14.453125" style="2" customWidth="1"/>
    <col min="8458" max="8458" width="9.453125" style="2" customWidth="1"/>
    <col min="8459" max="8459" width="16.6328125" style="2" customWidth="1"/>
    <col min="8460" max="8460" width="12.453125" style="2" customWidth="1"/>
    <col min="8461" max="8461" width="9.54296875" style="2" customWidth="1"/>
    <col min="8462" max="8462" width="15.54296875" style="2" customWidth="1"/>
    <col min="8463" max="8694" width="8.81640625" style="2" customWidth="1"/>
    <col min="8695" max="8695" width="24.6328125" style="2" customWidth="1"/>
    <col min="8696" max="8696" width="6" style="2" bestFit="1" customWidth="1"/>
    <col min="8697" max="8704" width="5.81640625" style="2"/>
    <col min="8705" max="8705" width="12.6328125" style="2" customWidth="1"/>
    <col min="8706" max="8706" width="20.81640625" style="2" customWidth="1"/>
    <col min="8707" max="8708" width="17.1796875" style="2" customWidth="1"/>
    <col min="8709" max="8710" width="25.81640625" style="2" customWidth="1"/>
    <col min="8711" max="8711" width="26.36328125" style="2" customWidth="1"/>
    <col min="8712" max="8712" width="16.453125" style="2" customWidth="1"/>
    <col min="8713" max="8713" width="14.453125" style="2" customWidth="1"/>
    <col min="8714" max="8714" width="9.453125" style="2" customWidth="1"/>
    <col min="8715" max="8715" width="16.6328125" style="2" customWidth="1"/>
    <col min="8716" max="8716" width="12.453125" style="2" customWidth="1"/>
    <col min="8717" max="8717" width="9.54296875" style="2" customWidth="1"/>
    <col min="8718" max="8718" width="15.54296875" style="2" customWidth="1"/>
    <col min="8719" max="8950" width="8.81640625" style="2" customWidth="1"/>
    <col min="8951" max="8951" width="24.6328125" style="2" customWidth="1"/>
    <col min="8952" max="8952" width="6" style="2" bestFit="1" customWidth="1"/>
    <col min="8953" max="8960" width="5.81640625" style="2"/>
    <col min="8961" max="8961" width="12.6328125" style="2" customWidth="1"/>
    <col min="8962" max="8962" width="20.81640625" style="2" customWidth="1"/>
    <col min="8963" max="8964" width="17.1796875" style="2" customWidth="1"/>
    <col min="8965" max="8966" width="25.81640625" style="2" customWidth="1"/>
    <col min="8967" max="8967" width="26.36328125" style="2" customWidth="1"/>
    <col min="8968" max="8968" width="16.453125" style="2" customWidth="1"/>
    <col min="8969" max="8969" width="14.453125" style="2" customWidth="1"/>
    <col min="8970" max="8970" width="9.453125" style="2" customWidth="1"/>
    <col min="8971" max="8971" width="16.6328125" style="2" customWidth="1"/>
    <col min="8972" max="8972" width="12.453125" style="2" customWidth="1"/>
    <col min="8973" max="8973" width="9.54296875" style="2" customWidth="1"/>
    <col min="8974" max="8974" width="15.54296875" style="2" customWidth="1"/>
    <col min="8975" max="9206" width="8.81640625" style="2" customWidth="1"/>
    <col min="9207" max="9207" width="24.6328125" style="2" customWidth="1"/>
    <col min="9208" max="9208" width="6" style="2" bestFit="1" customWidth="1"/>
    <col min="9209" max="9216" width="5.81640625" style="2"/>
    <col min="9217" max="9217" width="12.6328125" style="2" customWidth="1"/>
    <col min="9218" max="9218" width="20.81640625" style="2" customWidth="1"/>
    <col min="9219" max="9220" width="17.1796875" style="2" customWidth="1"/>
    <col min="9221" max="9222" width="25.81640625" style="2" customWidth="1"/>
    <col min="9223" max="9223" width="26.36328125" style="2" customWidth="1"/>
    <col min="9224" max="9224" width="16.453125" style="2" customWidth="1"/>
    <col min="9225" max="9225" width="14.453125" style="2" customWidth="1"/>
    <col min="9226" max="9226" width="9.453125" style="2" customWidth="1"/>
    <col min="9227" max="9227" width="16.6328125" style="2" customWidth="1"/>
    <col min="9228" max="9228" width="12.453125" style="2" customWidth="1"/>
    <col min="9229" max="9229" width="9.54296875" style="2" customWidth="1"/>
    <col min="9230" max="9230" width="15.54296875" style="2" customWidth="1"/>
    <col min="9231" max="9462" width="8.81640625" style="2" customWidth="1"/>
    <col min="9463" max="9463" width="24.6328125" style="2" customWidth="1"/>
    <col min="9464" max="9464" width="6" style="2" bestFit="1" customWidth="1"/>
    <col min="9465" max="9472" width="5.81640625" style="2"/>
    <col min="9473" max="9473" width="12.6328125" style="2" customWidth="1"/>
    <col min="9474" max="9474" width="20.81640625" style="2" customWidth="1"/>
    <col min="9475" max="9476" width="17.1796875" style="2" customWidth="1"/>
    <col min="9477" max="9478" width="25.81640625" style="2" customWidth="1"/>
    <col min="9479" max="9479" width="26.36328125" style="2" customWidth="1"/>
    <col min="9480" max="9480" width="16.453125" style="2" customWidth="1"/>
    <col min="9481" max="9481" width="14.453125" style="2" customWidth="1"/>
    <col min="9482" max="9482" width="9.453125" style="2" customWidth="1"/>
    <col min="9483" max="9483" width="16.6328125" style="2" customWidth="1"/>
    <col min="9484" max="9484" width="12.453125" style="2" customWidth="1"/>
    <col min="9485" max="9485" width="9.54296875" style="2" customWidth="1"/>
    <col min="9486" max="9486" width="15.54296875" style="2" customWidth="1"/>
    <col min="9487" max="9718" width="8.81640625" style="2" customWidth="1"/>
    <col min="9719" max="9719" width="24.6328125" style="2" customWidth="1"/>
    <col min="9720" max="9720" width="6" style="2" bestFit="1" customWidth="1"/>
    <col min="9721" max="9728" width="5.81640625" style="2"/>
    <col min="9729" max="9729" width="12.6328125" style="2" customWidth="1"/>
    <col min="9730" max="9730" width="20.81640625" style="2" customWidth="1"/>
    <col min="9731" max="9732" width="17.1796875" style="2" customWidth="1"/>
    <col min="9733" max="9734" width="25.81640625" style="2" customWidth="1"/>
    <col min="9735" max="9735" width="26.36328125" style="2" customWidth="1"/>
    <col min="9736" max="9736" width="16.453125" style="2" customWidth="1"/>
    <col min="9737" max="9737" width="14.453125" style="2" customWidth="1"/>
    <col min="9738" max="9738" width="9.453125" style="2" customWidth="1"/>
    <col min="9739" max="9739" width="16.6328125" style="2" customWidth="1"/>
    <col min="9740" max="9740" width="12.453125" style="2" customWidth="1"/>
    <col min="9741" max="9741" width="9.54296875" style="2" customWidth="1"/>
    <col min="9742" max="9742" width="15.54296875" style="2" customWidth="1"/>
    <col min="9743" max="9974" width="8.81640625" style="2" customWidth="1"/>
    <col min="9975" max="9975" width="24.6328125" style="2" customWidth="1"/>
    <col min="9976" max="9976" width="6" style="2" bestFit="1" customWidth="1"/>
    <col min="9977" max="9984" width="5.81640625" style="2"/>
    <col min="9985" max="9985" width="12.6328125" style="2" customWidth="1"/>
    <col min="9986" max="9986" width="20.81640625" style="2" customWidth="1"/>
    <col min="9987" max="9988" width="17.1796875" style="2" customWidth="1"/>
    <col min="9989" max="9990" width="25.81640625" style="2" customWidth="1"/>
    <col min="9991" max="9991" width="26.36328125" style="2" customWidth="1"/>
    <col min="9992" max="9992" width="16.453125" style="2" customWidth="1"/>
    <col min="9993" max="9993" width="14.453125" style="2" customWidth="1"/>
    <col min="9994" max="9994" width="9.453125" style="2" customWidth="1"/>
    <col min="9995" max="9995" width="16.6328125" style="2" customWidth="1"/>
    <col min="9996" max="9996" width="12.453125" style="2" customWidth="1"/>
    <col min="9997" max="9997" width="9.54296875" style="2" customWidth="1"/>
    <col min="9998" max="9998" width="15.54296875" style="2" customWidth="1"/>
    <col min="9999" max="10230" width="8.81640625" style="2" customWidth="1"/>
    <col min="10231" max="10231" width="24.6328125" style="2" customWidth="1"/>
    <col min="10232" max="10232" width="6" style="2" bestFit="1" customWidth="1"/>
    <col min="10233" max="10240" width="5.81640625" style="2"/>
    <col min="10241" max="10241" width="12.6328125" style="2" customWidth="1"/>
    <col min="10242" max="10242" width="20.81640625" style="2" customWidth="1"/>
    <col min="10243" max="10244" width="17.1796875" style="2" customWidth="1"/>
    <col min="10245" max="10246" width="25.81640625" style="2" customWidth="1"/>
    <col min="10247" max="10247" width="26.36328125" style="2" customWidth="1"/>
    <col min="10248" max="10248" width="16.453125" style="2" customWidth="1"/>
    <col min="10249" max="10249" width="14.453125" style="2" customWidth="1"/>
    <col min="10250" max="10250" width="9.453125" style="2" customWidth="1"/>
    <col min="10251" max="10251" width="16.6328125" style="2" customWidth="1"/>
    <col min="10252" max="10252" width="12.453125" style="2" customWidth="1"/>
    <col min="10253" max="10253" width="9.54296875" style="2" customWidth="1"/>
    <col min="10254" max="10254" width="15.54296875" style="2" customWidth="1"/>
    <col min="10255" max="10486" width="8.81640625" style="2" customWidth="1"/>
    <col min="10487" max="10487" width="24.6328125" style="2" customWidth="1"/>
    <col min="10488" max="10488" width="6" style="2" bestFit="1" customWidth="1"/>
    <col min="10489" max="10496" width="5.81640625" style="2"/>
    <col min="10497" max="10497" width="12.6328125" style="2" customWidth="1"/>
    <col min="10498" max="10498" width="20.81640625" style="2" customWidth="1"/>
    <col min="10499" max="10500" width="17.1796875" style="2" customWidth="1"/>
    <col min="10501" max="10502" width="25.81640625" style="2" customWidth="1"/>
    <col min="10503" max="10503" width="26.36328125" style="2" customWidth="1"/>
    <col min="10504" max="10504" width="16.453125" style="2" customWidth="1"/>
    <col min="10505" max="10505" width="14.453125" style="2" customWidth="1"/>
    <col min="10506" max="10506" width="9.453125" style="2" customWidth="1"/>
    <col min="10507" max="10507" width="16.6328125" style="2" customWidth="1"/>
    <col min="10508" max="10508" width="12.453125" style="2" customWidth="1"/>
    <col min="10509" max="10509" width="9.54296875" style="2" customWidth="1"/>
    <col min="10510" max="10510" width="15.54296875" style="2" customWidth="1"/>
    <col min="10511" max="10742" width="8.81640625" style="2" customWidth="1"/>
    <col min="10743" max="10743" width="24.6328125" style="2" customWidth="1"/>
    <col min="10744" max="10744" width="6" style="2" bestFit="1" customWidth="1"/>
    <col min="10745" max="10752" width="5.81640625" style="2"/>
    <col min="10753" max="10753" width="12.6328125" style="2" customWidth="1"/>
    <col min="10754" max="10754" width="20.81640625" style="2" customWidth="1"/>
    <col min="10755" max="10756" width="17.1796875" style="2" customWidth="1"/>
    <col min="10757" max="10758" width="25.81640625" style="2" customWidth="1"/>
    <col min="10759" max="10759" width="26.36328125" style="2" customWidth="1"/>
    <col min="10760" max="10760" width="16.453125" style="2" customWidth="1"/>
    <col min="10761" max="10761" width="14.453125" style="2" customWidth="1"/>
    <col min="10762" max="10762" width="9.453125" style="2" customWidth="1"/>
    <col min="10763" max="10763" width="16.6328125" style="2" customWidth="1"/>
    <col min="10764" max="10764" width="12.453125" style="2" customWidth="1"/>
    <col min="10765" max="10765" width="9.54296875" style="2" customWidth="1"/>
    <col min="10766" max="10766" width="15.54296875" style="2" customWidth="1"/>
    <col min="10767" max="10998" width="8.81640625" style="2" customWidth="1"/>
    <col min="10999" max="10999" width="24.6328125" style="2" customWidth="1"/>
    <col min="11000" max="11000" width="6" style="2" bestFit="1" customWidth="1"/>
    <col min="11001" max="11008" width="5.81640625" style="2"/>
    <col min="11009" max="11009" width="12.6328125" style="2" customWidth="1"/>
    <col min="11010" max="11010" width="20.81640625" style="2" customWidth="1"/>
    <col min="11011" max="11012" width="17.1796875" style="2" customWidth="1"/>
    <col min="11013" max="11014" width="25.81640625" style="2" customWidth="1"/>
    <col min="11015" max="11015" width="26.36328125" style="2" customWidth="1"/>
    <col min="11016" max="11016" width="16.453125" style="2" customWidth="1"/>
    <col min="11017" max="11017" width="14.453125" style="2" customWidth="1"/>
    <col min="11018" max="11018" width="9.453125" style="2" customWidth="1"/>
    <col min="11019" max="11019" width="16.6328125" style="2" customWidth="1"/>
    <col min="11020" max="11020" width="12.453125" style="2" customWidth="1"/>
    <col min="11021" max="11021" width="9.54296875" style="2" customWidth="1"/>
    <col min="11022" max="11022" width="15.54296875" style="2" customWidth="1"/>
    <col min="11023" max="11254" width="8.81640625" style="2" customWidth="1"/>
    <col min="11255" max="11255" width="24.6328125" style="2" customWidth="1"/>
    <col min="11256" max="11256" width="6" style="2" bestFit="1" customWidth="1"/>
    <col min="11257" max="11264" width="5.81640625" style="2"/>
    <col min="11265" max="11265" width="12.6328125" style="2" customWidth="1"/>
    <col min="11266" max="11266" width="20.81640625" style="2" customWidth="1"/>
    <col min="11267" max="11268" width="17.1796875" style="2" customWidth="1"/>
    <col min="11269" max="11270" width="25.81640625" style="2" customWidth="1"/>
    <col min="11271" max="11271" width="26.36328125" style="2" customWidth="1"/>
    <col min="11272" max="11272" width="16.453125" style="2" customWidth="1"/>
    <col min="11273" max="11273" width="14.453125" style="2" customWidth="1"/>
    <col min="11274" max="11274" width="9.453125" style="2" customWidth="1"/>
    <col min="11275" max="11275" width="16.6328125" style="2" customWidth="1"/>
    <col min="11276" max="11276" width="12.453125" style="2" customWidth="1"/>
    <col min="11277" max="11277" width="9.54296875" style="2" customWidth="1"/>
    <col min="11278" max="11278" width="15.54296875" style="2" customWidth="1"/>
    <col min="11279" max="11510" width="8.81640625" style="2" customWidth="1"/>
    <col min="11511" max="11511" width="24.6328125" style="2" customWidth="1"/>
    <col min="11512" max="11512" width="6" style="2" bestFit="1" customWidth="1"/>
    <col min="11513" max="11520" width="5.81640625" style="2"/>
    <col min="11521" max="11521" width="12.6328125" style="2" customWidth="1"/>
    <col min="11522" max="11522" width="20.81640625" style="2" customWidth="1"/>
    <col min="11523" max="11524" width="17.1796875" style="2" customWidth="1"/>
    <col min="11525" max="11526" width="25.81640625" style="2" customWidth="1"/>
    <col min="11527" max="11527" width="26.36328125" style="2" customWidth="1"/>
    <col min="11528" max="11528" width="16.453125" style="2" customWidth="1"/>
    <col min="11529" max="11529" width="14.453125" style="2" customWidth="1"/>
    <col min="11530" max="11530" width="9.453125" style="2" customWidth="1"/>
    <col min="11531" max="11531" width="16.6328125" style="2" customWidth="1"/>
    <col min="11532" max="11532" width="12.453125" style="2" customWidth="1"/>
    <col min="11533" max="11533" width="9.54296875" style="2" customWidth="1"/>
    <col min="11534" max="11534" width="15.54296875" style="2" customWidth="1"/>
    <col min="11535" max="11766" width="8.81640625" style="2" customWidth="1"/>
    <col min="11767" max="11767" width="24.6328125" style="2" customWidth="1"/>
    <col min="11768" max="11768" width="6" style="2" bestFit="1" customWidth="1"/>
    <col min="11769" max="11776" width="5.81640625" style="2"/>
    <col min="11777" max="11777" width="12.6328125" style="2" customWidth="1"/>
    <col min="11778" max="11778" width="20.81640625" style="2" customWidth="1"/>
    <col min="11779" max="11780" width="17.1796875" style="2" customWidth="1"/>
    <col min="11781" max="11782" width="25.81640625" style="2" customWidth="1"/>
    <col min="11783" max="11783" width="26.36328125" style="2" customWidth="1"/>
    <col min="11784" max="11784" width="16.453125" style="2" customWidth="1"/>
    <col min="11785" max="11785" width="14.453125" style="2" customWidth="1"/>
    <col min="11786" max="11786" width="9.453125" style="2" customWidth="1"/>
    <col min="11787" max="11787" width="16.6328125" style="2" customWidth="1"/>
    <col min="11788" max="11788" width="12.453125" style="2" customWidth="1"/>
    <col min="11789" max="11789" width="9.54296875" style="2" customWidth="1"/>
    <col min="11790" max="11790" width="15.54296875" style="2" customWidth="1"/>
    <col min="11791" max="12022" width="8.81640625" style="2" customWidth="1"/>
    <col min="12023" max="12023" width="24.6328125" style="2" customWidth="1"/>
    <col min="12024" max="12024" width="6" style="2" bestFit="1" customWidth="1"/>
    <col min="12025" max="12032" width="5.81640625" style="2"/>
    <col min="12033" max="12033" width="12.6328125" style="2" customWidth="1"/>
    <col min="12034" max="12034" width="20.81640625" style="2" customWidth="1"/>
    <col min="12035" max="12036" width="17.1796875" style="2" customWidth="1"/>
    <col min="12037" max="12038" width="25.81640625" style="2" customWidth="1"/>
    <col min="12039" max="12039" width="26.36328125" style="2" customWidth="1"/>
    <col min="12040" max="12040" width="16.453125" style="2" customWidth="1"/>
    <col min="12041" max="12041" width="14.453125" style="2" customWidth="1"/>
    <col min="12042" max="12042" width="9.453125" style="2" customWidth="1"/>
    <col min="12043" max="12043" width="16.6328125" style="2" customWidth="1"/>
    <col min="12044" max="12044" width="12.453125" style="2" customWidth="1"/>
    <col min="12045" max="12045" width="9.54296875" style="2" customWidth="1"/>
    <col min="12046" max="12046" width="15.54296875" style="2" customWidth="1"/>
    <col min="12047" max="12278" width="8.81640625" style="2" customWidth="1"/>
    <col min="12279" max="12279" width="24.6328125" style="2" customWidth="1"/>
    <col min="12280" max="12280" width="6" style="2" bestFit="1" customWidth="1"/>
    <col min="12281" max="12288" width="5.81640625" style="2"/>
    <col min="12289" max="12289" width="12.6328125" style="2" customWidth="1"/>
    <col min="12290" max="12290" width="20.81640625" style="2" customWidth="1"/>
    <col min="12291" max="12292" width="17.1796875" style="2" customWidth="1"/>
    <col min="12293" max="12294" width="25.81640625" style="2" customWidth="1"/>
    <col min="12295" max="12295" width="26.36328125" style="2" customWidth="1"/>
    <col min="12296" max="12296" width="16.453125" style="2" customWidth="1"/>
    <col min="12297" max="12297" width="14.453125" style="2" customWidth="1"/>
    <col min="12298" max="12298" width="9.453125" style="2" customWidth="1"/>
    <col min="12299" max="12299" width="16.6328125" style="2" customWidth="1"/>
    <col min="12300" max="12300" width="12.453125" style="2" customWidth="1"/>
    <col min="12301" max="12301" width="9.54296875" style="2" customWidth="1"/>
    <col min="12302" max="12302" width="15.54296875" style="2" customWidth="1"/>
    <col min="12303" max="12534" width="8.81640625" style="2" customWidth="1"/>
    <col min="12535" max="12535" width="24.6328125" style="2" customWidth="1"/>
    <col min="12536" max="12536" width="6" style="2" bestFit="1" customWidth="1"/>
    <col min="12537" max="12544" width="5.81640625" style="2"/>
    <col min="12545" max="12545" width="12.6328125" style="2" customWidth="1"/>
    <col min="12546" max="12546" width="20.81640625" style="2" customWidth="1"/>
    <col min="12547" max="12548" width="17.1796875" style="2" customWidth="1"/>
    <col min="12549" max="12550" width="25.81640625" style="2" customWidth="1"/>
    <col min="12551" max="12551" width="26.36328125" style="2" customWidth="1"/>
    <col min="12552" max="12552" width="16.453125" style="2" customWidth="1"/>
    <col min="12553" max="12553" width="14.453125" style="2" customWidth="1"/>
    <col min="12554" max="12554" width="9.453125" style="2" customWidth="1"/>
    <col min="12555" max="12555" width="16.6328125" style="2" customWidth="1"/>
    <col min="12556" max="12556" width="12.453125" style="2" customWidth="1"/>
    <col min="12557" max="12557" width="9.54296875" style="2" customWidth="1"/>
    <col min="12558" max="12558" width="15.54296875" style="2" customWidth="1"/>
    <col min="12559" max="12790" width="8.81640625" style="2" customWidth="1"/>
    <col min="12791" max="12791" width="24.6328125" style="2" customWidth="1"/>
    <col min="12792" max="12792" width="6" style="2" bestFit="1" customWidth="1"/>
    <col min="12793" max="12800" width="5.81640625" style="2"/>
    <col min="12801" max="12801" width="12.6328125" style="2" customWidth="1"/>
    <col min="12802" max="12802" width="20.81640625" style="2" customWidth="1"/>
    <col min="12803" max="12804" width="17.1796875" style="2" customWidth="1"/>
    <col min="12805" max="12806" width="25.81640625" style="2" customWidth="1"/>
    <col min="12807" max="12807" width="26.36328125" style="2" customWidth="1"/>
    <col min="12808" max="12808" width="16.453125" style="2" customWidth="1"/>
    <col min="12809" max="12809" width="14.453125" style="2" customWidth="1"/>
    <col min="12810" max="12810" width="9.453125" style="2" customWidth="1"/>
    <col min="12811" max="12811" width="16.6328125" style="2" customWidth="1"/>
    <col min="12812" max="12812" width="12.453125" style="2" customWidth="1"/>
    <col min="12813" max="12813" width="9.54296875" style="2" customWidth="1"/>
    <col min="12814" max="12814" width="15.54296875" style="2" customWidth="1"/>
    <col min="12815" max="13046" width="8.81640625" style="2" customWidth="1"/>
    <col min="13047" max="13047" width="24.6328125" style="2" customWidth="1"/>
    <col min="13048" max="13048" width="6" style="2" bestFit="1" customWidth="1"/>
    <col min="13049" max="13056" width="5.81640625" style="2"/>
    <col min="13057" max="13057" width="12.6328125" style="2" customWidth="1"/>
    <col min="13058" max="13058" width="20.81640625" style="2" customWidth="1"/>
    <col min="13059" max="13060" width="17.1796875" style="2" customWidth="1"/>
    <col min="13061" max="13062" width="25.81640625" style="2" customWidth="1"/>
    <col min="13063" max="13063" width="26.36328125" style="2" customWidth="1"/>
    <col min="13064" max="13064" width="16.453125" style="2" customWidth="1"/>
    <col min="13065" max="13065" width="14.453125" style="2" customWidth="1"/>
    <col min="13066" max="13066" width="9.453125" style="2" customWidth="1"/>
    <col min="13067" max="13067" width="16.6328125" style="2" customWidth="1"/>
    <col min="13068" max="13068" width="12.453125" style="2" customWidth="1"/>
    <col min="13069" max="13069" width="9.54296875" style="2" customWidth="1"/>
    <col min="13070" max="13070" width="15.54296875" style="2" customWidth="1"/>
    <col min="13071" max="13302" width="8.81640625" style="2" customWidth="1"/>
    <col min="13303" max="13303" width="24.6328125" style="2" customWidth="1"/>
    <col min="13304" max="13304" width="6" style="2" bestFit="1" customWidth="1"/>
    <col min="13305" max="13312" width="5.81640625" style="2"/>
    <col min="13313" max="13313" width="12.6328125" style="2" customWidth="1"/>
    <col min="13314" max="13314" width="20.81640625" style="2" customWidth="1"/>
    <col min="13315" max="13316" width="17.1796875" style="2" customWidth="1"/>
    <col min="13317" max="13318" width="25.81640625" style="2" customWidth="1"/>
    <col min="13319" max="13319" width="26.36328125" style="2" customWidth="1"/>
    <col min="13320" max="13320" width="16.453125" style="2" customWidth="1"/>
    <col min="13321" max="13321" width="14.453125" style="2" customWidth="1"/>
    <col min="13322" max="13322" width="9.453125" style="2" customWidth="1"/>
    <col min="13323" max="13323" width="16.6328125" style="2" customWidth="1"/>
    <col min="13324" max="13324" width="12.453125" style="2" customWidth="1"/>
    <col min="13325" max="13325" width="9.54296875" style="2" customWidth="1"/>
    <col min="13326" max="13326" width="15.54296875" style="2" customWidth="1"/>
    <col min="13327" max="13558" width="8.81640625" style="2" customWidth="1"/>
    <col min="13559" max="13559" width="24.6328125" style="2" customWidth="1"/>
    <col min="13560" max="13560" width="6" style="2" bestFit="1" customWidth="1"/>
    <col min="13561" max="13568" width="5.81640625" style="2"/>
    <col min="13569" max="13569" width="12.6328125" style="2" customWidth="1"/>
    <col min="13570" max="13570" width="20.81640625" style="2" customWidth="1"/>
    <col min="13571" max="13572" width="17.1796875" style="2" customWidth="1"/>
    <col min="13573" max="13574" width="25.81640625" style="2" customWidth="1"/>
    <col min="13575" max="13575" width="26.36328125" style="2" customWidth="1"/>
    <col min="13576" max="13576" width="16.453125" style="2" customWidth="1"/>
    <col min="13577" max="13577" width="14.453125" style="2" customWidth="1"/>
    <col min="13578" max="13578" width="9.453125" style="2" customWidth="1"/>
    <col min="13579" max="13579" width="16.6328125" style="2" customWidth="1"/>
    <col min="13580" max="13580" width="12.453125" style="2" customWidth="1"/>
    <col min="13581" max="13581" width="9.54296875" style="2" customWidth="1"/>
    <col min="13582" max="13582" width="15.54296875" style="2" customWidth="1"/>
    <col min="13583" max="13814" width="8.81640625" style="2" customWidth="1"/>
    <col min="13815" max="13815" width="24.6328125" style="2" customWidth="1"/>
    <col min="13816" max="13816" width="6" style="2" bestFit="1" customWidth="1"/>
    <col min="13817" max="13824" width="5.81640625" style="2"/>
    <col min="13825" max="13825" width="12.6328125" style="2" customWidth="1"/>
    <col min="13826" max="13826" width="20.81640625" style="2" customWidth="1"/>
    <col min="13827" max="13828" width="17.1796875" style="2" customWidth="1"/>
    <col min="13829" max="13830" width="25.81640625" style="2" customWidth="1"/>
    <col min="13831" max="13831" width="26.36328125" style="2" customWidth="1"/>
    <col min="13832" max="13832" width="16.453125" style="2" customWidth="1"/>
    <col min="13833" max="13833" width="14.453125" style="2" customWidth="1"/>
    <col min="13834" max="13834" width="9.453125" style="2" customWidth="1"/>
    <col min="13835" max="13835" width="16.6328125" style="2" customWidth="1"/>
    <col min="13836" max="13836" width="12.453125" style="2" customWidth="1"/>
    <col min="13837" max="13837" width="9.54296875" style="2" customWidth="1"/>
    <col min="13838" max="13838" width="15.54296875" style="2" customWidth="1"/>
    <col min="13839" max="14070" width="8.81640625" style="2" customWidth="1"/>
    <col min="14071" max="14071" width="24.6328125" style="2" customWidth="1"/>
    <col min="14072" max="14072" width="6" style="2" bestFit="1" customWidth="1"/>
    <col min="14073" max="14080" width="5.81640625" style="2"/>
    <col min="14081" max="14081" width="12.6328125" style="2" customWidth="1"/>
    <col min="14082" max="14082" width="20.81640625" style="2" customWidth="1"/>
    <col min="14083" max="14084" width="17.1796875" style="2" customWidth="1"/>
    <col min="14085" max="14086" width="25.81640625" style="2" customWidth="1"/>
    <col min="14087" max="14087" width="26.36328125" style="2" customWidth="1"/>
    <col min="14088" max="14088" width="16.453125" style="2" customWidth="1"/>
    <col min="14089" max="14089" width="14.453125" style="2" customWidth="1"/>
    <col min="14090" max="14090" width="9.453125" style="2" customWidth="1"/>
    <col min="14091" max="14091" width="16.6328125" style="2" customWidth="1"/>
    <col min="14092" max="14092" width="12.453125" style="2" customWidth="1"/>
    <col min="14093" max="14093" width="9.54296875" style="2" customWidth="1"/>
    <col min="14094" max="14094" width="15.54296875" style="2" customWidth="1"/>
    <col min="14095" max="14326" width="8.81640625" style="2" customWidth="1"/>
    <col min="14327" max="14327" width="24.6328125" style="2" customWidth="1"/>
    <col min="14328" max="14328" width="6" style="2" bestFit="1" customWidth="1"/>
    <col min="14329" max="14336" width="5.81640625" style="2"/>
    <col min="14337" max="14337" width="12.6328125" style="2" customWidth="1"/>
    <col min="14338" max="14338" width="20.81640625" style="2" customWidth="1"/>
    <col min="14339" max="14340" width="17.1796875" style="2" customWidth="1"/>
    <col min="14341" max="14342" width="25.81640625" style="2" customWidth="1"/>
    <col min="14343" max="14343" width="26.36328125" style="2" customWidth="1"/>
    <col min="14344" max="14344" width="16.453125" style="2" customWidth="1"/>
    <col min="14345" max="14345" width="14.453125" style="2" customWidth="1"/>
    <col min="14346" max="14346" width="9.453125" style="2" customWidth="1"/>
    <col min="14347" max="14347" width="16.6328125" style="2" customWidth="1"/>
    <col min="14348" max="14348" width="12.453125" style="2" customWidth="1"/>
    <col min="14349" max="14349" width="9.54296875" style="2" customWidth="1"/>
    <col min="14350" max="14350" width="15.54296875" style="2" customWidth="1"/>
    <col min="14351" max="14582" width="8.81640625" style="2" customWidth="1"/>
    <col min="14583" max="14583" width="24.6328125" style="2" customWidth="1"/>
    <col min="14584" max="14584" width="6" style="2" bestFit="1" customWidth="1"/>
    <col min="14585" max="14592" width="5.81640625" style="2"/>
    <col min="14593" max="14593" width="12.6328125" style="2" customWidth="1"/>
    <col min="14594" max="14594" width="20.81640625" style="2" customWidth="1"/>
    <col min="14595" max="14596" width="17.1796875" style="2" customWidth="1"/>
    <col min="14597" max="14598" width="25.81640625" style="2" customWidth="1"/>
    <col min="14599" max="14599" width="26.36328125" style="2" customWidth="1"/>
    <col min="14600" max="14600" width="16.453125" style="2" customWidth="1"/>
    <col min="14601" max="14601" width="14.453125" style="2" customWidth="1"/>
    <col min="14602" max="14602" width="9.453125" style="2" customWidth="1"/>
    <col min="14603" max="14603" width="16.6328125" style="2" customWidth="1"/>
    <col min="14604" max="14604" width="12.453125" style="2" customWidth="1"/>
    <col min="14605" max="14605" width="9.54296875" style="2" customWidth="1"/>
    <col min="14606" max="14606" width="15.54296875" style="2" customWidth="1"/>
    <col min="14607" max="14838" width="8.81640625" style="2" customWidth="1"/>
    <col min="14839" max="14839" width="24.6328125" style="2" customWidth="1"/>
    <col min="14840" max="14840" width="6" style="2" bestFit="1" customWidth="1"/>
    <col min="14841" max="14848" width="5.81640625" style="2"/>
    <col min="14849" max="14849" width="12.6328125" style="2" customWidth="1"/>
    <col min="14850" max="14850" width="20.81640625" style="2" customWidth="1"/>
    <col min="14851" max="14852" width="17.1796875" style="2" customWidth="1"/>
    <col min="14853" max="14854" width="25.81640625" style="2" customWidth="1"/>
    <col min="14855" max="14855" width="26.36328125" style="2" customWidth="1"/>
    <col min="14856" max="14856" width="16.453125" style="2" customWidth="1"/>
    <col min="14857" max="14857" width="14.453125" style="2" customWidth="1"/>
    <col min="14858" max="14858" width="9.453125" style="2" customWidth="1"/>
    <col min="14859" max="14859" width="16.6328125" style="2" customWidth="1"/>
    <col min="14860" max="14860" width="12.453125" style="2" customWidth="1"/>
    <col min="14861" max="14861" width="9.54296875" style="2" customWidth="1"/>
    <col min="14862" max="14862" width="15.54296875" style="2" customWidth="1"/>
    <col min="14863" max="15094" width="8.81640625" style="2" customWidth="1"/>
    <col min="15095" max="15095" width="24.6328125" style="2" customWidth="1"/>
    <col min="15096" max="15096" width="6" style="2" bestFit="1" customWidth="1"/>
    <col min="15097" max="15104" width="5.81640625" style="2"/>
    <col min="15105" max="15105" width="12.6328125" style="2" customWidth="1"/>
    <col min="15106" max="15106" width="20.81640625" style="2" customWidth="1"/>
    <col min="15107" max="15108" width="17.1796875" style="2" customWidth="1"/>
    <col min="15109" max="15110" width="25.81640625" style="2" customWidth="1"/>
    <col min="15111" max="15111" width="26.36328125" style="2" customWidth="1"/>
    <col min="15112" max="15112" width="16.453125" style="2" customWidth="1"/>
    <col min="15113" max="15113" width="14.453125" style="2" customWidth="1"/>
    <col min="15114" max="15114" width="9.453125" style="2" customWidth="1"/>
    <col min="15115" max="15115" width="16.6328125" style="2" customWidth="1"/>
    <col min="15116" max="15116" width="12.453125" style="2" customWidth="1"/>
    <col min="15117" max="15117" width="9.54296875" style="2" customWidth="1"/>
    <col min="15118" max="15118" width="15.54296875" style="2" customWidth="1"/>
    <col min="15119" max="15350" width="8.81640625" style="2" customWidth="1"/>
    <col min="15351" max="15351" width="24.6328125" style="2" customWidth="1"/>
    <col min="15352" max="15352" width="6" style="2" bestFit="1" customWidth="1"/>
    <col min="15353" max="15360" width="5.81640625" style="2"/>
    <col min="15361" max="15361" width="12.6328125" style="2" customWidth="1"/>
    <col min="15362" max="15362" width="20.81640625" style="2" customWidth="1"/>
    <col min="15363" max="15364" width="17.1796875" style="2" customWidth="1"/>
    <col min="15365" max="15366" width="25.81640625" style="2" customWidth="1"/>
    <col min="15367" max="15367" width="26.36328125" style="2" customWidth="1"/>
    <col min="15368" max="15368" width="16.453125" style="2" customWidth="1"/>
    <col min="15369" max="15369" width="14.453125" style="2" customWidth="1"/>
    <col min="15370" max="15370" width="9.453125" style="2" customWidth="1"/>
    <col min="15371" max="15371" width="16.6328125" style="2" customWidth="1"/>
    <col min="15372" max="15372" width="12.453125" style="2" customWidth="1"/>
    <col min="15373" max="15373" width="9.54296875" style="2" customWidth="1"/>
    <col min="15374" max="15374" width="15.54296875" style="2" customWidth="1"/>
    <col min="15375" max="15606" width="8.81640625" style="2" customWidth="1"/>
    <col min="15607" max="15607" width="24.6328125" style="2" customWidth="1"/>
    <col min="15608" max="15608" width="6" style="2" bestFit="1" customWidth="1"/>
    <col min="15609" max="15616" width="5.81640625" style="2"/>
    <col min="15617" max="15617" width="12.6328125" style="2" customWidth="1"/>
    <col min="15618" max="15618" width="20.81640625" style="2" customWidth="1"/>
    <col min="15619" max="15620" width="17.1796875" style="2" customWidth="1"/>
    <col min="15621" max="15622" width="25.81640625" style="2" customWidth="1"/>
    <col min="15623" max="15623" width="26.36328125" style="2" customWidth="1"/>
    <col min="15624" max="15624" width="16.453125" style="2" customWidth="1"/>
    <col min="15625" max="15625" width="14.453125" style="2" customWidth="1"/>
    <col min="15626" max="15626" width="9.453125" style="2" customWidth="1"/>
    <col min="15627" max="15627" width="16.6328125" style="2" customWidth="1"/>
    <col min="15628" max="15628" width="12.453125" style="2" customWidth="1"/>
    <col min="15629" max="15629" width="9.54296875" style="2" customWidth="1"/>
    <col min="15630" max="15630" width="15.54296875" style="2" customWidth="1"/>
    <col min="15631" max="15862" width="8.81640625" style="2" customWidth="1"/>
    <col min="15863" max="15863" width="24.6328125" style="2" customWidth="1"/>
    <col min="15864" max="15864" width="6" style="2" bestFit="1" customWidth="1"/>
    <col min="15865" max="15872" width="5.81640625" style="2"/>
    <col min="15873" max="15873" width="12.6328125" style="2" customWidth="1"/>
    <col min="15874" max="15874" width="20.81640625" style="2" customWidth="1"/>
    <col min="15875" max="15876" width="17.1796875" style="2" customWidth="1"/>
    <col min="15877" max="15878" width="25.81640625" style="2" customWidth="1"/>
    <col min="15879" max="15879" width="26.36328125" style="2" customWidth="1"/>
    <col min="15880" max="15880" width="16.453125" style="2" customWidth="1"/>
    <col min="15881" max="15881" width="14.453125" style="2" customWidth="1"/>
    <col min="15882" max="15882" width="9.453125" style="2" customWidth="1"/>
    <col min="15883" max="15883" width="16.6328125" style="2" customWidth="1"/>
    <col min="15884" max="15884" width="12.453125" style="2" customWidth="1"/>
    <col min="15885" max="15885" width="9.54296875" style="2" customWidth="1"/>
    <col min="15886" max="15886" width="15.54296875" style="2" customWidth="1"/>
    <col min="15887" max="16118" width="8.81640625" style="2" customWidth="1"/>
    <col min="16119" max="16119" width="24.6328125" style="2" customWidth="1"/>
    <col min="16120" max="16120" width="6" style="2" bestFit="1" customWidth="1"/>
    <col min="16121" max="16128" width="5.81640625" style="2"/>
    <col min="16129" max="16129" width="12.6328125" style="2" customWidth="1"/>
    <col min="16130" max="16130" width="20.81640625" style="2" customWidth="1"/>
    <col min="16131" max="16132" width="17.1796875" style="2" customWidth="1"/>
    <col min="16133" max="16134" width="25.81640625" style="2" customWidth="1"/>
    <col min="16135" max="16135" width="26.36328125" style="2" customWidth="1"/>
    <col min="16136" max="16136" width="16.453125" style="2" customWidth="1"/>
    <col min="16137" max="16137" width="14.453125" style="2" customWidth="1"/>
    <col min="16138" max="16138" width="9.453125" style="2" customWidth="1"/>
    <col min="16139" max="16139" width="16.6328125" style="2" customWidth="1"/>
    <col min="16140" max="16140" width="12.453125" style="2" customWidth="1"/>
    <col min="16141" max="16141" width="9.54296875" style="2" customWidth="1"/>
    <col min="16142" max="16142" width="15.54296875" style="2" customWidth="1"/>
    <col min="16143" max="16374" width="8.81640625" style="2" customWidth="1"/>
    <col min="16375" max="16375" width="24.6328125" style="2" customWidth="1"/>
    <col min="16376" max="16376" width="6" style="2" bestFit="1" customWidth="1"/>
    <col min="16377" max="16384" width="5.81640625" style="2"/>
  </cols>
  <sheetData>
    <row r="1" spans="1:23" ht="20.25" customHeight="1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</row>
    <row r="2" spans="1:23" ht="20" customHeight="1">
      <c r="A2" s="89" t="s">
        <v>1</v>
      </c>
      <c r="B2" s="89"/>
      <c r="C2" s="89"/>
      <c r="D2" s="89"/>
      <c r="E2" s="89"/>
      <c r="F2" s="3"/>
      <c r="G2" s="4" t="s">
        <v>2</v>
      </c>
      <c r="H2" s="5"/>
      <c r="I2" s="6"/>
    </row>
    <row r="3" spans="1:23" ht="44" customHeight="1">
      <c r="A3" s="89" t="s">
        <v>133</v>
      </c>
      <c r="B3" s="89"/>
      <c r="C3" s="89"/>
      <c r="D3" s="89"/>
      <c r="E3" s="89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88" t="s">
        <v>9</v>
      </c>
      <c r="P3" s="88"/>
      <c r="Q3" s="88"/>
      <c r="R3" s="88"/>
      <c r="S3" s="88"/>
      <c r="T3" s="88"/>
      <c r="U3" s="88"/>
      <c r="V3" s="88"/>
      <c r="W3" s="88"/>
    </row>
    <row r="4" spans="1:23" ht="32.5" customHeight="1">
      <c r="A4" s="89" t="s">
        <v>134</v>
      </c>
      <c r="B4" s="89"/>
      <c r="C4" s="89"/>
      <c r="D4" s="89"/>
      <c r="E4" s="89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20.25" customHeight="1">
      <c r="A5" s="11" t="s">
        <v>13</v>
      </c>
      <c r="B5" s="11"/>
      <c r="C5" s="11"/>
      <c r="D5" s="11"/>
      <c r="E5" s="11"/>
      <c r="F5" s="3"/>
      <c r="G5" s="4" t="s">
        <v>14</v>
      </c>
      <c r="H5" s="41">
        <f>(14/16)*100</f>
        <v>87.5</v>
      </c>
      <c r="I5" s="6"/>
      <c r="K5" s="13" t="s">
        <v>15</v>
      </c>
      <c r="L5" s="13">
        <v>2</v>
      </c>
      <c r="N5" s="14">
        <v>2</v>
      </c>
      <c r="O5" s="88"/>
      <c r="P5" s="88"/>
      <c r="Q5" s="88"/>
      <c r="R5" s="88"/>
      <c r="S5" s="88"/>
      <c r="T5" s="88"/>
      <c r="U5" s="88"/>
      <c r="V5" s="88"/>
      <c r="W5" s="88"/>
    </row>
    <row r="6" spans="1:23" ht="49" customHeight="1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41">
        <f>(14/16)*100</f>
        <v>87.5</v>
      </c>
      <c r="I6" s="6"/>
      <c r="K6" s="19" t="s">
        <v>20</v>
      </c>
      <c r="L6" s="19">
        <v>1</v>
      </c>
      <c r="N6" s="20">
        <v>1</v>
      </c>
      <c r="O6" s="88"/>
      <c r="P6" s="88"/>
      <c r="Q6" s="88"/>
      <c r="R6" s="88"/>
      <c r="S6" s="88"/>
      <c r="T6" s="88"/>
      <c r="U6" s="88"/>
      <c r="V6" s="88"/>
      <c r="W6" s="88"/>
    </row>
    <row r="7" spans="1:23" ht="42.75" customHeight="1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87.5</v>
      </c>
      <c r="I7" s="26">
        <v>0.6</v>
      </c>
      <c r="K7" s="27" t="s">
        <v>24</v>
      </c>
      <c r="L7" s="27">
        <v>0</v>
      </c>
      <c r="N7" s="28"/>
      <c r="O7" s="88"/>
      <c r="P7" s="88"/>
      <c r="Q7" s="88"/>
      <c r="R7" s="88"/>
      <c r="S7" s="88"/>
      <c r="T7" s="88"/>
      <c r="U7" s="88"/>
      <c r="V7" s="88"/>
      <c r="W7" s="88"/>
    </row>
    <row r="8" spans="1:23" ht="25" customHeight="1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125</v>
      </c>
      <c r="I8" s="6"/>
    </row>
    <row r="9" spans="1:23" ht="25" customHeight="1">
      <c r="B9" s="21" t="s">
        <v>30</v>
      </c>
      <c r="C9" s="23" t="s">
        <v>60</v>
      </c>
      <c r="D9" s="23"/>
      <c r="E9" s="23" t="s">
        <v>60</v>
      </c>
      <c r="F9" s="29"/>
      <c r="H9" s="30"/>
      <c r="I9" s="30"/>
    </row>
    <row r="10" spans="1:23" ht="25" customHeight="1">
      <c r="B10" s="21" t="s">
        <v>32</v>
      </c>
      <c r="C10" s="23">
        <v>50</v>
      </c>
      <c r="D10" s="31">
        <f>(0.55*50)</f>
        <v>27.500000000000004</v>
      </c>
      <c r="E10" s="32">
        <v>50</v>
      </c>
      <c r="F10" s="33">
        <f>0.55*50</f>
        <v>27.500000000000004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  <c r="U10" s="36" t="s">
        <v>46</v>
      </c>
      <c r="V10" s="36" t="s">
        <v>47</v>
      </c>
    </row>
    <row r="11" spans="1:23" ht="25" customHeight="1">
      <c r="A11" s="15">
        <v>1</v>
      </c>
      <c r="B11" s="37">
        <v>171516100003</v>
      </c>
      <c r="C11" s="72">
        <f>[2]Sheet1!N926</f>
        <v>40</v>
      </c>
      <c r="D11" s="38">
        <f>COUNTIF(C11:C26,"&gt;="&amp;D10)</f>
        <v>14</v>
      </c>
      <c r="E11" s="38">
        <v>40</v>
      </c>
      <c r="F11" s="39">
        <f>COUNTIF(E11:E26,"&gt;="&amp;F10)</f>
        <v>14</v>
      </c>
      <c r="G11" s="40" t="s">
        <v>48</v>
      </c>
      <c r="H11" s="4">
        <v>2</v>
      </c>
      <c r="I11" s="4">
        <v>2</v>
      </c>
      <c r="J11" s="6"/>
      <c r="K11" s="6"/>
      <c r="L11" s="6"/>
      <c r="M11" s="6"/>
      <c r="N11" s="6"/>
      <c r="O11" s="6"/>
      <c r="P11" s="6"/>
      <c r="Q11" s="6"/>
      <c r="R11" s="6"/>
      <c r="S11" s="6"/>
      <c r="T11" s="4">
        <v>1</v>
      </c>
      <c r="U11" s="62"/>
      <c r="V11" s="62">
        <v>3</v>
      </c>
    </row>
    <row r="12" spans="1:23" ht="25" customHeight="1">
      <c r="A12" s="15">
        <v>2</v>
      </c>
      <c r="B12" s="37">
        <v>171516100006</v>
      </c>
      <c r="C12" s="72">
        <f>[2]Sheet1!N927</f>
        <v>42</v>
      </c>
      <c r="D12" s="41">
        <f>(14/16)*100</f>
        <v>87.5</v>
      </c>
      <c r="E12" s="38">
        <v>42</v>
      </c>
      <c r="F12" s="42">
        <f>(14/16)*100</f>
        <v>87.5</v>
      </c>
      <c r="G12" s="40" t="s">
        <v>49</v>
      </c>
      <c r="H12" s="43">
        <v>2</v>
      </c>
      <c r="I12" s="43">
        <v>1</v>
      </c>
      <c r="J12" s="6"/>
      <c r="K12" s="6"/>
      <c r="L12" s="6"/>
      <c r="M12" s="6"/>
      <c r="N12" s="6"/>
      <c r="O12" s="6"/>
      <c r="P12" s="6"/>
      <c r="Q12" s="6"/>
      <c r="R12" s="6"/>
      <c r="S12" s="6"/>
      <c r="T12" s="43">
        <v>1</v>
      </c>
      <c r="U12" s="64">
        <v>1</v>
      </c>
      <c r="V12" s="64">
        <v>3</v>
      </c>
    </row>
    <row r="13" spans="1:23" ht="25" customHeight="1">
      <c r="A13" s="15">
        <v>3</v>
      </c>
      <c r="B13" s="37">
        <v>171516100008</v>
      </c>
      <c r="C13" s="72">
        <f>[2]Sheet1!N928</f>
        <v>37</v>
      </c>
      <c r="D13" s="38"/>
      <c r="E13" s="38">
        <v>37</v>
      </c>
      <c r="F13" s="44"/>
      <c r="G13" s="40" t="s">
        <v>50</v>
      </c>
      <c r="H13" s="43">
        <v>1</v>
      </c>
      <c r="I13" s="43">
        <v>1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43">
        <v>1</v>
      </c>
      <c r="U13" s="64"/>
      <c r="V13" s="64"/>
    </row>
    <row r="14" spans="1:23" ht="35.5" customHeight="1">
      <c r="A14" s="15">
        <v>4</v>
      </c>
      <c r="B14" s="37">
        <v>171516100017</v>
      </c>
      <c r="C14" s="72">
        <f>[2]Sheet1!N929</f>
        <v>28</v>
      </c>
      <c r="D14" s="38"/>
      <c r="E14" s="38">
        <v>28</v>
      </c>
      <c r="F14" s="44"/>
      <c r="G14" s="40" t="s">
        <v>51</v>
      </c>
      <c r="H14" s="43">
        <v>1</v>
      </c>
      <c r="I14" s="43">
        <v>1</v>
      </c>
      <c r="J14" s="6"/>
      <c r="K14" s="6"/>
      <c r="L14" s="6"/>
      <c r="M14" s="6"/>
      <c r="N14" s="6"/>
      <c r="O14" s="6"/>
      <c r="P14" s="6"/>
      <c r="Q14" s="6"/>
      <c r="R14" s="6"/>
      <c r="S14" s="6"/>
      <c r="T14" s="43">
        <v>1</v>
      </c>
    </row>
    <row r="15" spans="1:23" ht="38" customHeight="1">
      <c r="A15" s="15">
        <v>5</v>
      </c>
      <c r="B15" s="37">
        <v>171516100023</v>
      </c>
      <c r="C15" s="72">
        <f>[2]Sheet1!N930</f>
        <v>49</v>
      </c>
      <c r="D15" s="38"/>
      <c r="E15" s="38">
        <v>49</v>
      </c>
      <c r="F15" s="44"/>
      <c r="G15" s="40" t="s">
        <v>52</v>
      </c>
      <c r="H15" s="43">
        <v>1</v>
      </c>
      <c r="I15" s="43">
        <v>1</v>
      </c>
      <c r="J15" s="6"/>
      <c r="K15" s="6"/>
      <c r="L15" s="6"/>
      <c r="M15" s="6"/>
      <c r="N15" s="6"/>
      <c r="O15" s="6"/>
      <c r="P15" s="6"/>
      <c r="Q15" s="6"/>
      <c r="R15" s="6"/>
      <c r="S15" s="6"/>
      <c r="T15" s="43">
        <v>1</v>
      </c>
    </row>
    <row r="16" spans="1:23" ht="25" customHeight="1">
      <c r="A16" s="15">
        <v>6</v>
      </c>
      <c r="B16" s="37">
        <v>171516100031</v>
      </c>
      <c r="C16" s="72">
        <f>[2]Sheet1!N931</f>
        <v>27</v>
      </c>
      <c r="D16" s="38"/>
      <c r="E16" s="38">
        <v>27</v>
      </c>
      <c r="F16" s="44"/>
      <c r="G16" s="45" t="s">
        <v>53</v>
      </c>
      <c r="H16" s="46">
        <f>AVERAGE(H11:H15)</f>
        <v>1.4</v>
      </c>
      <c r="I16" s="46">
        <f t="shared" ref="I16:V16" si="0">AVERAGE(I11:I15)</f>
        <v>1.2</v>
      </c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>
        <f t="shared" si="0"/>
        <v>1</v>
      </c>
      <c r="U16" s="46">
        <f t="shared" si="0"/>
        <v>1</v>
      </c>
      <c r="V16" s="46">
        <f t="shared" si="0"/>
        <v>3</v>
      </c>
    </row>
    <row r="17" spans="1:22" ht="41" customHeight="1">
      <c r="A17" s="15">
        <v>7</v>
      </c>
      <c r="B17" s="37">
        <v>171516100033</v>
      </c>
      <c r="C17" s="72">
        <f>[2]Sheet1!N932</f>
        <v>40</v>
      </c>
      <c r="D17" s="38"/>
      <c r="E17" s="38">
        <v>40</v>
      </c>
      <c r="F17" s="38"/>
      <c r="G17" s="47" t="s">
        <v>54</v>
      </c>
      <c r="H17" s="48">
        <f>(87.5*H16)/100</f>
        <v>1.2249999999999999</v>
      </c>
      <c r="I17" s="48">
        <f t="shared" ref="I17:V17" si="1">(87.5*I16)/100</f>
        <v>1.05</v>
      </c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>
        <f t="shared" si="1"/>
        <v>0.875</v>
      </c>
      <c r="U17" s="48">
        <f t="shared" si="1"/>
        <v>0.875</v>
      </c>
      <c r="V17" s="48">
        <f t="shared" si="1"/>
        <v>2.625</v>
      </c>
    </row>
    <row r="18" spans="1:22" ht="25" customHeight="1">
      <c r="A18" s="15">
        <v>8</v>
      </c>
      <c r="B18" s="37">
        <v>171516100034</v>
      </c>
      <c r="C18" s="72">
        <f>[2]Sheet1!N933</f>
        <v>43</v>
      </c>
      <c r="D18" s="38"/>
      <c r="E18" s="38">
        <v>43</v>
      </c>
      <c r="F18" s="49"/>
    </row>
    <row r="19" spans="1:22" ht="25" customHeight="1">
      <c r="A19" s="15">
        <v>9</v>
      </c>
      <c r="B19" s="37">
        <v>171516100044</v>
      </c>
      <c r="C19" s="72">
        <f>[2]Sheet1!N934</f>
        <v>38</v>
      </c>
      <c r="D19" s="38"/>
      <c r="E19" s="38">
        <v>38</v>
      </c>
      <c r="F19" s="49"/>
    </row>
    <row r="20" spans="1:22" ht="25" customHeight="1">
      <c r="A20" s="15">
        <v>10</v>
      </c>
      <c r="B20" s="37">
        <v>171516100051</v>
      </c>
      <c r="C20" s="72">
        <f>[2]Sheet1!N935</f>
        <v>27</v>
      </c>
      <c r="D20" s="38"/>
      <c r="E20" s="38">
        <v>27</v>
      </c>
      <c r="F20" s="49"/>
      <c r="J20" s="30"/>
      <c r="K20" s="30"/>
    </row>
    <row r="21" spans="1:22" ht="31.5" customHeight="1">
      <c r="A21" s="15">
        <v>11</v>
      </c>
      <c r="B21" s="37">
        <v>171516100053</v>
      </c>
      <c r="C21" s="72">
        <f>[2]Sheet1!N936</f>
        <v>32</v>
      </c>
      <c r="D21" s="38"/>
      <c r="E21" s="38">
        <v>32</v>
      </c>
      <c r="F21" s="49"/>
      <c r="H21" s="51"/>
      <c r="I21" s="90"/>
      <c r="J21" s="90"/>
      <c r="M21" s="30"/>
      <c r="N21" s="30"/>
      <c r="O21" s="30"/>
      <c r="P21" s="30"/>
      <c r="Q21" s="30"/>
    </row>
    <row r="22" spans="1:22" ht="25" customHeight="1">
      <c r="A22" s="15">
        <v>12</v>
      </c>
      <c r="B22" s="37">
        <v>171516100057</v>
      </c>
      <c r="C22" s="72">
        <f>[2]Sheet1!N937</f>
        <v>29</v>
      </c>
      <c r="D22" s="38"/>
      <c r="E22" s="38">
        <v>29</v>
      </c>
      <c r="F22" s="49"/>
      <c r="H22" s="52"/>
      <c r="I22" s="53"/>
      <c r="J22" s="53"/>
      <c r="M22" s="30"/>
      <c r="N22" s="30"/>
      <c r="O22" s="30"/>
      <c r="P22" s="30"/>
      <c r="Q22" s="30"/>
    </row>
    <row r="23" spans="1:22" ht="25" customHeight="1">
      <c r="A23" s="15">
        <v>13</v>
      </c>
      <c r="B23" s="37">
        <v>171516100066</v>
      </c>
      <c r="C23" s="72">
        <f>[2]Sheet1!N938</f>
        <v>36</v>
      </c>
      <c r="D23" s="38"/>
      <c r="E23" s="38">
        <v>36</v>
      </c>
      <c r="F23" s="49"/>
      <c r="H23" s="15"/>
      <c r="N23" s="30"/>
      <c r="O23" s="30"/>
      <c r="P23" s="30"/>
      <c r="Q23" s="30"/>
      <c r="R23" s="30"/>
    </row>
    <row r="24" spans="1:22" ht="25" customHeight="1">
      <c r="A24" s="15">
        <v>14</v>
      </c>
      <c r="B24" s="37">
        <v>171516100067</v>
      </c>
      <c r="C24" s="72">
        <f>[2]Sheet1!N939</f>
        <v>46</v>
      </c>
      <c r="D24" s="38"/>
      <c r="E24" s="38">
        <v>46</v>
      </c>
      <c r="F24" s="49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</row>
    <row r="25" spans="1:22" ht="25" customHeight="1">
      <c r="A25" s="15">
        <v>15</v>
      </c>
      <c r="B25" s="37">
        <v>171516100070</v>
      </c>
      <c r="C25" s="72">
        <f>[2]Sheet1!N940</f>
        <v>41</v>
      </c>
      <c r="D25" s="54"/>
      <c r="E25" s="54">
        <v>41</v>
      </c>
      <c r="F25" s="55"/>
      <c r="G25" s="56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</row>
    <row r="26" spans="1:22" ht="25" customHeight="1">
      <c r="A26" s="15">
        <v>16</v>
      </c>
      <c r="B26" s="37">
        <v>171516101077</v>
      </c>
      <c r="C26" s="72">
        <v>42</v>
      </c>
      <c r="D26" s="38"/>
      <c r="E26" s="38">
        <v>42</v>
      </c>
      <c r="F26" s="49"/>
      <c r="G26" s="56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</row>
    <row r="27" spans="1:22" ht="25" customHeight="1">
      <c r="B27" s="37"/>
      <c r="C27" s="38"/>
      <c r="D27" s="38"/>
      <c r="E27" s="38"/>
      <c r="F27" s="49"/>
      <c r="G27" s="56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</row>
    <row r="28" spans="1:22" ht="25" customHeight="1">
      <c r="B28" s="37"/>
      <c r="C28" s="38"/>
      <c r="D28" s="38"/>
      <c r="E28" s="38"/>
      <c r="F28" s="49"/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</row>
    <row r="29" spans="1:22" ht="25" customHeight="1">
      <c r="B29" s="37"/>
      <c r="C29" s="38"/>
      <c r="D29" s="38"/>
      <c r="E29" s="38"/>
      <c r="F29" s="49"/>
      <c r="G29" s="56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</row>
    <row r="30" spans="1:22" ht="25" customHeight="1">
      <c r="B30" s="37"/>
      <c r="C30" s="38"/>
      <c r="D30" s="38"/>
      <c r="E30" s="38"/>
      <c r="F30" s="49"/>
      <c r="G30" s="56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</row>
    <row r="31" spans="1:22" ht="25" customHeight="1">
      <c r="B31" s="37"/>
      <c r="C31" s="38"/>
      <c r="D31" s="38"/>
      <c r="E31" s="38"/>
      <c r="F31" s="49"/>
      <c r="G31" s="56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</row>
    <row r="32" spans="1:22" ht="25" customHeight="1">
      <c r="B32" s="37"/>
      <c r="C32" s="38"/>
      <c r="D32" s="38"/>
      <c r="E32" s="38"/>
      <c r="F32" s="49"/>
      <c r="G32" s="56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</row>
    <row r="33" spans="2:23" ht="25" customHeight="1">
      <c r="B33" s="37"/>
      <c r="C33" s="38"/>
      <c r="D33" s="38"/>
      <c r="E33" s="38"/>
      <c r="F33" s="49"/>
      <c r="G33" s="5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</row>
    <row r="34" spans="2:23" ht="25" customHeight="1">
      <c r="B34" s="37"/>
      <c r="C34" s="38"/>
      <c r="D34" s="38"/>
      <c r="E34" s="38"/>
      <c r="F34" s="49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ht="25" customHeight="1">
      <c r="B35" s="37"/>
      <c r="C35" s="38"/>
      <c r="D35" s="38"/>
      <c r="E35" s="38"/>
      <c r="F35" s="49"/>
      <c r="G35" s="50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</row>
    <row r="36" spans="2:23" ht="25" customHeight="1">
      <c r="B36" s="37"/>
      <c r="C36" s="38"/>
      <c r="D36" s="38"/>
      <c r="E36" s="38"/>
      <c r="F36" s="49"/>
    </row>
    <row r="37" spans="2:23" ht="25" customHeight="1">
      <c r="B37" s="37"/>
      <c r="C37" s="38"/>
      <c r="D37" s="38"/>
      <c r="E37" s="38"/>
      <c r="F37" s="49"/>
    </row>
    <row r="38" spans="2:23" ht="25" customHeight="1">
      <c r="B38" s="37"/>
      <c r="C38" s="38"/>
      <c r="D38" s="38"/>
      <c r="E38" s="38"/>
      <c r="F38" s="49"/>
      <c r="G38" s="5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</row>
    <row r="39" spans="2:23" ht="25" customHeight="1">
      <c r="B39" s="37"/>
      <c r="C39" s="38"/>
      <c r="D39" s="38"/>
      <c r="E39" s="38"/>
      <c r="F39" s="49"/>
      <c r="G39" s="56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</row>
    <row r="40" spans="2:23" ht="25" customHeight="1">
      <c r="B40" s="37"/>
      <c r="C40" s="38"/>
      <c r="D40" s="38"/>
      <c r="E40" s="38"/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</row>
    <row r="41" spans="2:23" ht="25" customHeight="1">
      <c r="B41" s="37"/>
      <c r="C41" s="38"/>
      <c r="D41" s="38"/>
      <c r="E41" s="38"/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</row>
    <row r="42" spans="2:23" ht="25" customHeight="1">
      <c r="B42" s="37"/>
      <c r="C42" s="38"/>
      <c r="D42" s="38"/>
      <c r="E42" s="38"/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</row>
    <row r="43" spans="2:23" ht="25" customHeight="1">
      <c r="B43" s="37"/>
      <c r="C43" s="38"/>
      <c r="D43" s="38"/>
      <c r="E43" s="38"/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</row>
    <row r="44" spans="2:23" ht="25" customHeight="1">
      <c r="B44" s="37"/>
      <c r="C44" s="38"/>
      <c r="D44" s="38"/>
      <c r="E44" s="38"/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</row>
    <row r="45" spans="2:23" ht="25" customHeight="1">
      <c r="B45" s="37"/>
      <c r="C45" s="38"/>
      <c r="D45" s="38"/>
      <c r="E45" s="38"/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</row>
    <row r="46" spans="2:23" ht="25" customHeight="1">
      <c r="B46" s="37"/>
      <c r="C46" s="38"/>
      <c r="D46" s="38"/>
      <c r="E46" s="38"/>
      <c r="F46" s="49"/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</row>
    <row r="47" spans="2:23" ht="25" customHeight="1">
      <c r="B47" s="37"/>
      <c r="C47" s="38"/>
      <c r="D47" s="38"/>
      <c r="E47" s="38"/>
      <c r="F47" s="49"/>
      <c r="G47" s="5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</row>
    <row r="48" spans="2:23" ht="25" customHeight="1">
      <c r="B48" s="37"/>
      <c r="C48" s="38"/>
      <c r="D48" s="38"/>
      <c r="E48" s="38"/>
      <c r="F48" s="49"/>
      <c r="G48" s="5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</row>
    <row r="49" spans="2:22" ht="25" customHeight="1">
      <c r="B49" s="37"/>
      <c r="C49" s="38"/>
      <c r="D49" s="38"/>
      <c r="E49" s="38"/>
      <c r="F49" s="49"/>
      <c r="G49" s="50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</row>
    <row r="50" spans="2:22" ht="25" customHeight="1">
      <c r="B50" s="37"/>
      <c r="C50" s="38"/>
      <c r="D50" s="38"/>
      <c r="E50" s="38"/>
      <c r="F50" s="49"/>
    </row>
    <row r="51" spans="2:22" ht="25" customHeight="1">
      <c r="B51" s="37"/>
      <c r="C51" s="38"/>
      <c r="D51" s="38"/>
      <c r="E51" s="38"/>
      <c r="F51" s="49"/>
    </row>
    <row r="52" spans="2:22" ht="25" customHeight="1">
      <c r="B52" s="37"/>
      <c r="C52" s="54"/>
      <c r="D52" s="54"/>
      <c r="E52" s="54"/>
      <c r="F52" s="55"/>
      <c r="G52" s="5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</row>
    <row r="53" spans="2:22" ht="25" customHeight="1">
      <c r="B53" s="37"/>
      <c r="C53" s="54"/>
      <c r="D53" s="54"/>
      <c r="E53" s="54"/>
      <c r="F53" s="55"/>
      <c r="G53" s="5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</row>
    <row r="54" spans="2:22" ht="25" customHeight="1">
      <c r="B54" s="37"/>
      <c r="C54" s="38"/>
      <c r="D54" s="38"/>
      <c r="E54" s="38"/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</row>
    <row r="55" spans="2:22" ht="25" customHeight="1">
      <c r="B55" s="37"/>
      <c r="C55" s="38"/>
      <c r="D55" s="38"/>
      <c r="E55" s="38"/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</row>
    <row r="56" spans="2:22" ht="25" customHeight="1">
      <c r="B56" s="37"/>
      <c r="C56" s="38"/>
      <c r="D56" s="38"/>
      <c r="E56" s="38"/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</row>
    <row r="57" spans="2:22" ht="25" customHeight="1">
      <c r="B57" s="37"/>
      <c r="C57" s="38"/>
      <c r="D57" s="38"/>
      <c r="E57" s="38"/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</row>
    <row r="58" spans="2:22" ht="25" customHeight="1">
      <c r="B58" s="37"/>
      <c r="C58" s="38"/>
      <c r="D58" s="38"/>
      <c r="E58" s="38"/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</row>
    <row r="59" spans="2:22" ht="25" customHeight="1">
      <c r="B59" s="37"/>
      <c r="C59" s="38"/>
      <c r="D59" s="38"/>
      <c r="E59" s="38"/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</row>
    <row r="60" spans="2:22" ht="25" customHeight="1">
      <c r="B60" s="37"/>
      <c r="C60" s="38"/>
      <c r="D60" s="38"/>
      <c r="E60" s="38"/>
      <c r="F60" s="49"/>
      <c r="G60" s="5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</row>
    <row r="61" spans="2:22" ht="25" customHeight="1">
      <c r="B61" s="37"/>
      <c r="C61" s="38"/>
      <c r="D61" s="38"/>
      <c r="E61" s="38"/>
      <c r="F61" s="49"/>
      <c r="G61" s="56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</row>
    <row r="62" spans="2:22" ht="25" customHeight="1">
      <c r="B62" s="37"/>
      <c r="C62" s="38"/>
      <c r="D62" s="38"/>
      <c r="E62" s="38"/>
      <c r="F62" s="49"/>
      <c r="G62" s="5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</row>
    <row r="63" spans="2:22" ht="25" customHeight="1">
      <c r="B63" s="37"/>
      <c r="C63" s="38"/>
      <c r="D63" s="38"/>
      <c r="E63" s="38"/>
      <c r="F63" s="49"/>
    </row>
    <row r="64" spans="2:22" ht="25" customHeight="1">
      <c r="B64" s="37"/>
      <c r="C64" s="38"/>
      <c r="D64" s="38"/>
      <c r="E64" s="38"/>
      <c r="F64" s="49"/>
    </row>
    <row r="65" spans="2:9" ht="25" customHeight="1">
      <c r="B65" s="37"/>
      <c r="C65" s="38"/>
      <c r="D65" s="38"/>
      <c r="E65" s="38"/>
      <c r="F65" s="49"/>
    </row>
    <row r="66" spans="2:9" ht="25" customHeight="1">
      <c r="B66" s="37"/>
      <c r="C66" s="38"/>
      <c r="D66" s="38"/>
      <c r="E66" s="38"/>
      <c r="F66" s="49"/>
    </row>
    <row r="67" spans="2:9" ht="25" customHeight="1">
      <c r="B67" s="37"/>
      <c r="C67" s="38"/>
      <c r="D67" s="38"/>
      <c r="E67" s="38"/>
      <c r="F67" s="49"/>
    </row>
    <row r="68" spans="2:9" ht="25" customHeight="1">
      <c r="B68" s="37"/>
      <c r="C68" s="38"/>
      <c r="D68" s="38"/>
      <c r="E68" s="38"/>
      <c r="F68" s="49"/>
    </row>
    <row r="69" spans="2:9" ht="25" customHeight="1">
      <c r="B69" s="37"/>
      <c r="C69" s="38"/>
      <c r="D69" s="38"/>
      <c r="E69" s="38"/>
      <c r="F69" s="49"/>
    </row>
    <row r="70" spans="2:9" ht="25" customHeight="1">
      <c r="B70" s="37"/>
      <c r="C70" s="38"/>
      <c r="D70" s="38"/>
      <c r="E70" s="38"/>
      <c r="F70" s="49"/>
    </row>
    <row r="71" spans="2:9" ht="25" customHeight="1">
      <c r="B71" s="37"/>
      <c r="C71" s="38"/>
      <c r="D71" s="38"/>
      <c r="E71" s="38"/>
      <c r="F71" s="49"/>
    </row>
    <row r="72" spans="2:9" ht="25" customHeight="1">
      <c r="B72" s="37"/>
      <c r="C72" s="38"/>
      <c r="D72" s="38"/>
      <c r="E72" s="38"/>
      <c r="F72" s="49"/>
    </row>
    <row r="73" spans="2:9" ht="25" customHeight="1">
      <c r="B73" s="37"/>
      <c r="C73" s="38"/>
      <c r="D73" s="38"/>
      <c r="E73" s="38"/>
      <c r="F73" s="49"/>
    </row>
    <row r="74" spans="2:9" ht="25" customHeight="1">
      <c r="B74" s="37"/>
      <c r="C74" s="38"/>
      <c r="D74" s="38"/>
      <c r="E74" s="38"/>
      <c r="F74" s="49"/>
    </row>
    <row r="75" spans="2:9" ht="25" customHeight="1">
      <c r="B75" s="37"/>
      <c r="C75" s="38"/>
      <c r="D75" s="38"/>
      <c r="E75" s="38"/>
      <c r="F75" s="49"/>
    </row>
    <row r="76" spans="2:9" ht="25" customHeight="1">
      <c r="B76" s="37"/>
      <c r="C76" s="38"/>
      <c r="D76" s="38"/>
      <c r="E76" s="38"/>
      <c r="F76" s="49"/>
    </row>
    <row r="77" spans="2:9" ht="25" customHeight="1">
      <c r="B77" s="37"/>
      <c r="C77" s="38"/>
      <c r="D77" s="38"/>
      <c r="E77" s="38"/>
      <c r="F77" s="49"/>
    </row>
    <row r="78" spans="2:9" ht="25" customHeight="1">
      <c r="B78" s="37"/>
      <c r="C78" s="38"/>
      <c r="D78" s="38"/>
      <c r="E78" s="38"/>
      <c r="F78" s="49"/>
    </row>
    <row r="79" spans="2:9" ht="25" customHeight="1">
      <c r="B79" s="37"/>
      <c r="C79" s="38"/>
      <c r="D79" s="38"/>
      <c r="E79" s="38"/>
      <c r="F79" s="49"/>
      <c r="G79" s="58"/>
    </row>
    <row r="80" spans="2:9" ht="25" customHeight="1">
      <c r="B80" s="37"/>
      <c r="C80" s="54"/>
      <c r="D80" s="54"/>
      <c r="E80" s="54"/>
      <c r="F80" s="55"/>
      <c r="G80" s="58"/>
      <c r="H80"/>
      <c r="I80"/>
    </row>
    <row r="81" spans="1:23" ht="25" customHeight="1">
      <c r="B81" s="37"/>
      <c r="C81" s="54"/>
      <c r="D81" s="54"/>
      <c r="E81" s="54"/>
      <c r="F81" s="55"/>
      <c r="G81" s="58"/>
      <c r="H81"/>
      <c r="I81"/>
    </row>
    <row r="82" spans="1:23" ht="25" customHeight="1">
      <c r="B82" s="37"/>
      <c r="C82" s="38"/>
      <c r="D82" s="38"/>
      <c r="E82" s="38"/>
      <c r="F82" s="49"/>
      <c r="G82" s="58"/>
      <c r="H82"/>
      <c r="I82"/>
    </row>
    <row r="83" spans="1:23">
      <c r="A83" s="58"/>
      <c r="B83" s="58"/>
      <c r="C83" s="58"/>
      <c r="D83" s="58"/>
      <c r="E83" s="58"/>
      <c r="F83" s="58"/>
      <c r="G83" s="58"/>
      <c r="H83"/>
      <c r="I83"/>
    </row>
    <row r="84" spans="1:23" s="67" customFormat="1" ht="15.5">
      <c r="A84" s="58"/>
      <c r="B84" s="58"/>
      <c r="C84" s="66"/>
      <c r="D84" s="66"/>
      <c r="E84" s="66"/>
      <c r="F84" s="66"/>
      <c r="G84" s="58"/>
      <c r="H84"/>
      <c r="I84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5.5">
      <c r="A85" s="58"/>
      <c r="B85" s="58"/>
      <c r="C85" s="58"/>
      <c r="D85" s="58"/>
      <c r="E85" s="58"/>
      <c r="F85" s="58"/>
      <c r="G85" s="58"/>
      <c r="H85"/>
      <c r="I85"/>
      <c r="W85" s="67"/>
    </row>
    <row r="86" spans="1:23" ht="15.5">
      <c r="A86" s="58"/>
      <c r="B86" s="58"/>
      <c r="C86" s="68"/>
      <c r="D86" s="68"/>
      <c r="E86" s="68"/>
      <c r="F86" s="68"/>
      <c r="G86" s="58"/>
      <c r="H86"/>
      <c r="I86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</row>
    <row r="87" spans="1:23">
      <c r="A87" s="58"/>
      <c r="B87" s="58"/>
      <c r="C87" s="58"/>
      <c r="D87" s="58"/>
      <c r="E87" s="58"/>
      <c r="F87" s="58"/>
      <c r="G87" s="58"/>
      <c r="H87"/>
      <c r="I87"/>
    </row>
    <row r="88" spans="1:23">
      <c r="A88" s="58"/>
      <c r="B88" s="58"/>
      <c r="C88" s="58"/>
      <c r="D88" s="58"/>
      <c r="E88" s="58"/>
      <c r="F88" s="58"/>
      <c r="G88" s="58"/>
      <c r="H88"/>
      <c r="I88"/>
    </row>
    <row r="89" spans="1:23">
      <c r="A89" s="58"/>
      <c r="B89" s="58"/>
      <c r="C89" s="58"/>
      <c r="D89" s="58"/>
      <c r="E89" s="58"/>
      <c r="F89" s="58"/>
      <c r="G89" s="58"/>
      <c r="H89"/>
      <c r="I89"/>
    </row>
    <row r="90" spans="1:23">
      <c r="A90" s="58"/>
      <c r="B90" s="58"/>
      <c r="C90" s="58"/>
      <c r="D90" s="58"/>
      <c r="E90" s="58"/>
      <c r="F90" s="58"/>
      <c r="G90" s="58"/>
      <c r="H90"/>
      <c r="I90"/>
    </row>
    <row r="91" spans="1:23" s="67" customFormat="1" ht="15.5">
      <c r="A91" s="58"/>
      <c r="B91" s="58"/>
      <c r="C91" s="58"/>
      <c r="D91" s="58"/>
      <c r="E91" s="58"/>
      <c r="F91" s="58"/>
      <c r="G91" s="58"/>
      <c r="H91"/>
      <c r="I91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5.5">
      <c r="A92" s="58"/>
      <c r="B92" s="58"/>
      <c r="C92" s="58"/>
      <c r="D92" s="58"/>
      <c r="E92" s="58"/>
      <c r="F92" s="58"/>
      <c r="G92" s="58"/>
      <c r="H92"/>
      <c r="I92"/>
      <c r="W92" s="67"/>
    </row>
    <row r="93" spans="1:23" ht="15.5">
      <c r="A93" s="58"/>
      <c r="B93" s="58"/>
      <c r="C93" s="58"/>
      <c r="D93" s="58"/>
      <c r="E93" s="58"/>
      <c r="F93" s="58"/>
      <c r="G93" s="58"/>
      <c r="H93"/>
      <c r="I93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</row>
    <row r="94" spans="1:23">
      <c r="A94" s="58"/>
      <c r="B94" s="58"/>
      <c r="C94" s="58"/>
      <c r="D94" s="58"/>
      <c r="E94" s="58"/>
      <c r="F94" s="58"/>
      <c r="G94" s="58"/>
      <c r="H94"/>
      <c r="I94"/>
    </row>
    <row r="95" spans="1:23">
      <c r="A95" s="58"/>
      <c r="B95" s="58"/>
      <c r="C95" s="58"/>
      <c r="D95" s="58"/>
      <c r="E95" s="58"/>
      <c r="F95" s="58"/>
      <c r="G95" s="58"/>
      <c r="H95"/>
      <c r="I95"/>
    </row>
    <row r="96" spans="1:23">
      <c r="A96" s="58"/>
      <c r="B96" s="58"/>
      <c r="C96" s="58"/>
      <c r="D96" s="58"/>
      <c r="E96" s="58"/>
      <c r="F96" s="58"/>
      <c r="G96" s="58"/>
      <c r="H96"/>
      <c r="I96"/>
    </row>
    <row r="97" spans="1:23">
      <c r="A97" s="58"/>
      <c r="B97" s="58"/>
      <c r="C97" s="58"/>
      <c r="D97" s="58"/>
      <c r="E97" s="58"/>
      <c r="F97" s="58"/>
      <c r="G97" s="58"/>
      <c r="H97"/>
      <c r="I97"/>
    </row>
    <row r="98" spans="1:23">
      <c r="A98" s="58"/>
      <c r="B98" s="58"/>
      <c r="C98" s="58"/>
      <c r="D98" s="58"/>
      <c r="E98" s="58"/>
      <c r="F98" s="58"/>
      <c r="G98" s="58"/>
      <c r="H98"/>
      <c r="I98"/>
    </row>
    <row r="99" spans="1:23" s="67" customFormat="1" ht="15.5">
      <c r="A99" s="58"/>
      <c r="B99" s="58"/>
      <c r="C99" s="58"/>
      <c r="D99" s="58"/>
      <c r="E99" s="58"/>
      <c r="F99" s="58"/>
      <c r="G99" s="58"/>
      <c r="H99"/>
      <c r="I99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5.5">
      <c r="A100" s="58"/>
      <c r="B100" s="58"/>
      <c r="C100" s="58"/>
      <c r="D100" s="58"/>
      <c r="E100" s="58"/>
      <c r="F100" s="58"/>
      <c r="G100" s="58"/>
      <c r="H100"/>
      <c r="I100"/>
      <c r="W100" s="67"/>
    </row>
    <row r="101" spans="1:23" ht="15.5">
      <c r="A101" s="58"/>
      <c r="B101" s="58"/>
      <c r="C101" s="58"/>
      <c r="D101" s="58"/>
      <c r="E101" s="58"/>
      <c r="F101" s="58"/>
      <c r="G101" s="58"/>
      <c r="H101"/>
      <c r="I101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</row>
    <row r="102" spans="1:23">
      <c r="A102" s="58"/>
      <c r="B102" s="58"/>
      <c r="C102" s="58"/>
      <c r="D102" s="58"/>
      <c r="E102" s="58"/>
      <c r="F102" s="58"/>
      <c r="G102" s="58"/>
      <c r="H102"/>
      <c r="I102"/>
    </row>
    <row r="103" spans="1:23">
      <c r="G103" s="58"/>
      <c r="H103"/>
      <c r="I103"/>
    </row>
    <row r="104" spans="1:23">
      <c r="H104"/>
      <c r="I104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honeticPr fontId="15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4"/>
  <sheetViews>
    <sheetView topLeftCell="H8" workbookViewId="0">
      <selection activeCell="H17" sqref="H17:V17"/>
    </sheetView>
  </sheetViews>
  <sheetFormatPr defaultColWidth="5.81640625" defaultRowHeight="14.5"/>
  <cols>
    <col min="1" max="1" width="12.6328125" style="15" customWidth="1"/>
    <col min="2" max="2" width="20.81640625" style="15" customWidth="1"/>
    <col min="3" max="4" width="17.1796875" style="15" customWidth="1"/>
    <col min="5" max="6" width="25.81640625" style="15" customWidth="1"/>
    <col min="7" max="7" width="26.36328125" style="15" customWidth="1"/>
    <col min="8" max="8" width="16.453125" style="2" customWidth="1"/>
    <col min="9" max="9" width="14.453125" style="2" customWidth="1"/>
    <col min="10" max="10" width="9.453125" style="2" customWidth="1"/>
    <col min="11" max="11" width="16.6328125" style="2" customWidth="1"/>
    <col min="12" max="12" width="12.453125" style="2" customWidth="1"/>
    <col min="13" max="13" width="9.54296875" style="2" customWidth="1"/>
    <col min="14" max="14" width="15.54296875" style="2" customWidth="1"/>
    <col min="15" max="246" width="8.81640625" style="2" customWidth="1"/>
    <col min="247" max="247" width="24.6328125" style="2" customWidth="1"/>
    <col min="248" max="248" width="6" style="2" bestFit="1" customWidth="1"/>
    <col min="249" max="256" width="5.81640625" style="2"/>
    <col min="257" max="257" width="12.6328125" style="2" customWidth="1"/>
    <col min="258" max="258" width="20.81640625" style="2" customWidth="1"/>
    <col min="259" max="260" width="17.1796875" style="2" customWidth="1"/>
    <col min="261" max="262" width="25.81640625" style="2" customWidth="1"/>
    <col min="263" max="263" width="26.36328125" style="2" customWidth="1"/>
    <col min="264" max="264" width="16.453125" style="2" customWidth="1"/>
    <col min="265" max="265" width="14.453125" style="2" customWidth="1"/>
    <col min="266" max="266" width="9.453125" style="2" customWidth="1"/>
    <col min="267" max="267" width="16.6328125" style="2" customWidth="1"/>
    <col min="268" max="268" width="12.453125" style="2" customWidth="1"/>
    <col min="269" max="269" width="9.54296875" style="2" customWidth="1"/>
    <col min="270" max="270" width="15.54296875" style="2" customWidth="1"/>
    <col min="271" max="502" width="8.81640625" style="2" customWidth="1"/>
    <col min="503" max="503" width="24.6328125" style="2" customWidth="1"/>
    <col min="504" max="504" width="6" style="2" bestFit="1" customWidth="1"/>
    <col min="505" max="512" width="5.81640625" style="2"/>
    <col min="513" max="513" width="12.6328125" style="2" customWidth="1"/>
    <col min="514" max="514" width="20.81640625" style="2" customWidth="1"/>
    <col min="515" max="516" width="17.1796875" style="2" customWidth="1"/>
    <col min="517" max="518" width="25.81640625" style="2" customWidth="1"/>
    <col min="519" max="519" width="26.36328125" style="2" customWidth="1"/>
    <col min="520" max="520" width="16.453125" style="2" customWidth="1"/>
    <col min="521" max="521" width="14.453125" style="2" customWidth="1"/>
    <col min="522" max="522" width="9.453125" style="2" customWidth="1"/>
    <col min="523" max="523" width="16.6328125" style="2" customWidth="1"/>
    <col min="524" max="524" width="12.453125" style="2" customWidth="1"/>
    <col min="525" max="525" width="9.54296875" style="2" customWidth="1"/>
    <col min="526" max="526" width="15.54296875" style="2" customWidth="1"/>
    <col min="527" max="758" width="8.81640625" style="2" customWidth="1"/>
    <col min="759" max="759" width="24.6328125" style="2" customWidth="1"/>
    <col min="760" max="760" width="6" style="2" bestFit="1" customWidth="1"/>
    <col min="761" max="768" width="5.81640625" style="2"/>
    <col min="769" max="769" width="12.6328125" style="2" customWidth="1"/>
    <col min="770" max="770" width="20.81640625" style="2" customWidth="1"/>
    <col min="771" max="772" width="17.1796875" style="2" customWidth="1"/>
    <col min="773" max="774" width="25.81640625" style="2" customWidth="1"/>
    <col min="775" max="775" width="26.36328125" style="2" customWidth="1"/>
    <col min="776" max="776" width="16.453125" style="2" customWidth="1"/>
    <col min="777" max="777" width="14.453125" style="2" customWidth="1"/>
    <col min="778" max="778" width="9.453125" style="2" customWidth="1"/>
    <col min="779" max="779" width="16.6328125" style="2" customWidth="1"/>
    <col min="780" max="780" width="12.453125" style="2" customWidth="1"/>
    <col min="781" max="781" width="9.54296875" style="2" customWidth="1"/>
    <col min="782" max="782" width="15.54296875" style="2" customWidth="1"/>
    <col min="783" max="1014" width="8.81640625" style="2" customWidth="1"/>
    <col min="1015" max="1015" width="24.6328125" style="2" customWidth="1"/>
    <col min="1016" max="1016" width="6" style="2" bestFit="1" customWidth="1"/>
    <col min="1017" max="1024" width="5.81640625" style="2"/>
    <col min="1025" max="1025" width="12.6328125" style="2" customWidth="1"/>
    <col min="1026" max="1026" width="20.81640625" style="2" customWidth="1"/>
    <col min="1027" max="1028" width="17.1796875" style="2" customWidth="1"/>
    <col min="1029" max="1030" width="25.81640625" style="2" customWidth="1"/>
    <col min="1031" max="1031" width="26.36328125" style="2" customWidth="1"/>
    <col min="1032" max="1032" width="16.453125" style="2" customWidth="1"/>
    <col min="1033" max="1033" width="14.453125" style="2" customWidth="1"/>
    <col min="1034" max="1034" width="9.453125" style="2" customWidth="1"/>
    <col min="1035" max="1035" width="16.6328125" style="2" customWidth="1"/>
    <col min="1036" max="1036" width="12.453125" style="2" customWidth="1"/>
    <col min="1037" max="1037" width="9.54296875" style="2" customWidth="1"/>
    <col min="1038" max="1038" width="15.54296875" style="2" customWidth="1"/>
    <col min="1039" max="1270" width="8.81640625" style="2" customWidth="1"/>
    <col min="1271" max="1271" width="24.6328125" style="2" customWidth="1"/>
    <col min="1272" max="1272" width="6" style="2" bestFit="1" customWidth="1"/>
    <col min="1273" max="1280" width="5.81640625" style="2"/>
    <col min="1281" max="1281" width="12.6328125" style="2" customWidth="1"/>
    <col min="1282" max="1282" width="20.81640625" style="2" customWidth="1"/>
    <col min="1283" max="1284" width="17.1796875" style="2" customWidth="1"/>
    <col min="1285" max="1286" width="25.81640625" style="2" customWidth="1"/>
    <col min="1287" max="1287" width="26.36328125" style="2" customWidth="1"/>
    <col min="1288" max="1288" width="16.453125" style="2" customWidth="1"/>
    <col min="1289" max="1289" width="14.453125" style="2" customWidth="1"/>
    <col min="1290" max="1290" width="9.453125" style="2" customWidth="1"/>
    <col min="1291" max="1291" width="16.6328125" style="2" customWidth="1"/>
    <col min="1292" max="1292" width="12.453125" style="2" customWidth="1"/>
    <col min="1293" max="1293" width="9.54296875" style="2" customWidth="1"/>
    <col min="1294" max="1294" width="15.54296875" style="2" customWidth="1"/>
    <col min="1295" max="1526" width="8.81640625" style="2" customWidth="1"/>
    <col min="1527" max="1527" width="24.6328125" style="2" customWidth="1"/>
    <col min="1528" max="1528" width="6" style="2" bestFit="1" customWidth="1"/>
    <col min="1529" max="1536" width="5.81640625" style="2"/>
    <col min="1537" max="1537" width="12.6328125" style="2" customWidth="1"/>
    <col min="1538" max="1538" width="20.81640625" style="2" customWidth="1"/>
    <col min="1539" max="1540" width="17.1796875" style="2" customWidth="1"/>
    <col min="1541" max="1542" width="25.81640625" style="2" customWidth="1"/>
    <col min="1543" max="1543" width="26.36328125" style="2" customWidth="1"/>
    <col min="1544" max="1544" width="16.453125" style="2" customWidth="1"/>
    <col min="1545" max="1545" width="14.453125" style="2" customWidth="1"/>
    <col min="1546" max="1546" width="9.453125" style="2" customWidth="1"/>
    <col min="1547" max="1547" width="16.6328125" style="2" customWidth="1"/>
    <col min="1548" max="1548" width="12.453125" style="2" customWidth="1"/>
    <col min="1549" max="1549" width="9.54296875" style="2" customWidth="1"/>
    <col min="1550" max="1550" width="15.54296875" style="2" customWidth="1"/>
    <col min="1551" max="1782" width="8.81640625" style="2" customWidth="1"/>
    <col min="1783" max="1783" width="24.6328125" style="2" customWidth="1"/>
    <col min="1784" max="1784" width="6" style="2" bestFit="1" customWidth="1"/>
    <col min="1785" max="1792" width="5.81640625" style="2"/>
    <col min="1793" max="1793" width="12.6328125" style="2" customWidth="1"/>
    <col min="1794" max="1794" width="20.81640625" style="2" customWidth="1"/>
    <col min="1795" max="1796" width="17.1796875" style="2" customWidth="1"/>
    <col min="1797" max="1798" width="25.81640625" style="2" customWidth="1"/>
    <col min="1799" max="1799" width="26.36328125" style="2" customWidth="1"/>
    <col min="1800" max="1800" width="16.453125" style="2" customWidth="1"/>
    <col min="1801" max="1801" width="14.453125" style="2" customWidth="1"/>
    <col min="1802" max="1802" width="9.453125" style="2" customWidth="1"/>
    <col min="1803" max="1803" width="16.6328125" style="2" customWidth="1"/>
    <col min="1804" max="1804" width="12.453125" style="2" customWidth="1"/>
    <col min="1805" max="1805" width="9.54296875" style="2" customWidth="1"/>
    <col min="1806" max="1806" width="15.54296875" style="2" customWidth="1"/>
    <col min="1807" max="2038" width="8.81640625" style="2" customWidth="1"/>
    <col min="2039" max="2039" width="24.6328125" style="2" customWidth="1"/>
    <col min="2040" max="2040" width="6" style="2" bestFit="1" customWidth="1"/>
    <col min="2041" max="2048" width="5.81640625" style="2"/>
    <col min="2049" max="2049" width="12.6328125" style="2" customWidth="1"/>
    <col min="2050" max="2050" width="20.81640625" style="2" customWidth="1"/>
    <col min="2051" max="2052" width="17.1796875" style="2" customWidth="1"/>
    <col min="2053" max="2054" width="25.81640625" style="2" customWidth="1"/>
    <col min="2055" max="2055" width="26.36328125" style="2" customWidth="1"/>
    <col min="2056" max="2056" width="16.453125" style="2" customWidth="1"/>
    <col min="2057" max="2057" width="14.453125" style="2" customWidth="1"/>
    <col min="2058" max="2058" width="9.453125" style="2" customWidth="1"/>
    <col min="2059" max="2059" width="16.6328125" style="2" customWidth="1"/>
    <col min="2060" max="2060" width="12.453125" style="2" customWidth="1"/>
    <col min="2061" max="2061" width="9.54296875" style="2" customWidth="1"/>
    <col min="2062" max="2062" width="15.54296875" style="2" customWidth="1"/>
    <col min="2063" max="2294" width="8.81640625" style="2" customWidth="1"/>
    <col min="2295" max="2295" width="24.6328125" style="2" customWidth="1"/>
    <col min="2296" max="2296" width="6" style="2" bestFit="1" customWidth="1"/>
    <col min="2297" max="2304" width="5.81640625" style="2"/>
    <col min="2305" max="2305" width="12.6328125" style="2" customWidth="1"/>
    <col min="2306" max="2306" width="20.81640625" style="2" customWidth="1"/>
    <col min="2307" max="2308" width="17.1796875" style="2" customWidth="1"/>
    <col min="2309" max="2310" width="25.81640625" style="2" customWidth="1"/>
    <col min="2311" max="2311" width="26.36328125" style="2" customWidth="1"/>
    <col min="2312" max="2312" width="16.453125" style="2" customWidth="1"/>
    <col min="2313" max="2313" width="14.453125" style="2" customWidth="1"/>
    <col min="2314" max="2314" width="9.453125" style="2" customWidth="1"/>
    <col min="2315" max="2315" width="16.6328125" style="2" customWidth="1"/>
    <col min="2316" max="2316" width="12.453125" style="2" customWidth="1"/>
    <col min="2317" max="2317" width="9.54296875" style="2" customWidth="1"/>
    <col min="2318" max="2318" width="15.54296875" style="2" customWidth="1"/>
    <col min="2319" max="2550" width="8.81640625" style="2" customWidth="1"/>
    <col min="2551" max="2551" width="24.6328125" style="2" customWidth="1"/>
    <col min="2552" max="2552" width="6" style="2" bestFit="1" customWidth="1"/>
    <col min="2553" max="2560" width="5.81640625" style="2"/>
    <col min="2561" max="2561" width="12.6328125" style="2" customWidth="1"/>
    <col min="2562" max="2562" width="20.81640625" style="2" customWidth="1"/>
    <col min="2563" max="2564" width="17.1796875" style="2" customWidth="1"/>
    <col min="2565" max="2566" width="25.81640625" style="2" customWidth="1"/>
    <col min="2567" max="2567" width="26.36328125" style="2" customWidth="1"/>
    <col min="2568" max="2568" width="16.453125" style="2" customWidth="1"/>
    <col min="2569" max="2569" width="14.453125" style="2" customWidth="1"/>
    <col min="2570" max="2570" width="9.453125" style="2" customWidth="1"/>
    <col min="2571" max="2571" width="16.6328125" style="2" customWidth="1"/>
    <col min="2572" max="2572" width="12.453125" style="2" customWidth="1"/>
    <col min="2573" max="2573" width="9.54296875" style="2" customWidth="1"/>
    <col min="2574" max="2574" width="15.54296875" style="2" customWidth="1"/>
    <col min="2575" max="2806" width="8.81640625" style="2" customWidth="1"/>
    <col min="2807" max="2807" width="24.6328125" style="2" customWidth="1"/>
    <col min="2808" max="2808" width="6" style="2" bestFit="1" customWidth="1"/>
    <col min="2809" max="2816" width="5.81640625" style="2"/>
    <col min="2817" max="2817" width="12.6328125" style="2" customWidth="1"/>
    <col min="2818" max="2818" width="20.81640625" style="2" customWidth="1"/>
    <col min="2819" max="2820" width="17.1796875" style="2" customWidth="1"/>
    <col min="2821" max="2822" width="25.81640625" style="2" customWidth="1"/>
    <col min="2823" max="2823" width="26.36328125" style="2" customWidth="1"/>
    <col min="2824" max="2824" width="16.453125" style="2" customWidth="1"/>
    <col min="2825" max="2825" width="14.453125" style="2" customWidth="1"/>
    <col min="2826" max="2826" width="9.453125" style="2" customWidth="1"/>
    <col min="2827" max="2827" width="16.6328125" style="2" customWidth="1"/>
    <col min="2828" max="2828" width="12.453125" style="2" customWidth="1"/>
    <col min="2829" max="2829" width="9.54296875" style="2" customWidth="1"/>
    <col min="2830" max="2830" width="15.54296875" style="2" customWidth="1"/>
    <col min="2831" max="3062" width="8.81640625" style="2" customWidth="1"/>
    <col min="3063" max="3063" width="24.6328125" style="2" customWidth="1"/>
    <col min="3064" max="3064" width="6" style="2" bestFit="1" customWidth="1"/>
    <col min="3065" max="3072" width="5.81640625" style="2"/>
    <col min="3073" max="3073" width="12.6328125" style="2" customWidth="1"/>
    <col min="3074" max="3074" width="20.81640625" style="2" customWidth="1"/>
    <col min="3075" max="3076" width="17.1796875" style="2" customWidth="1"/>
    <col min="3077" max="3078" width="25.81640625" style="2" customWidth="1"/>
    <col min="3079" max="3079" width="26.36328125" style="2" customWidth="1"/>
    <col min="3080" max="3080" width="16.453125" style="2" customWidth="1"/>
    <col min="3081" max="3081" width="14.453125" style="2" customWidth="1"/>
    <col min="3082" max="3082" width="9.453125" style="2" customWidth="1"/>
    <col min="3083" max="3083" width="16.6328125" style="2" customWidth="1"/>
    <col min="3084" max="3084" width="12.453125" style="2" customWidth="1"/>
    <col min="3085" max="3085" width="9.54296875" style="2" customWidth="1"/>
    <col min="3086" max="3086" width="15.54296875" style="2" customWidth="1"/>
    <col min="3087" max="3318" width="8.81640625" style="2" customWidth="1"/>
    <col min="3319" max="3319" width="24.6328125" style="2" customWidth="1"/>
    <col min="3320" max="3320" width="6" style="2" bestFit="1" customWidth="1"/>
    <col min="3321" max="3328" width="5.81640625" style="2"/>
    <col min="3329" max="3329" width="12.6328125" style="2" customWidth="1"/>
    <col min="3330" max="3330" width="20.81640625" style="2" customWidth="1"/>
    <col min="3331" max="3332" width="17.1796875" style="2" customWidth="1"/>
    <col min="3333" max="3334" width="25.81640625" style="2" customWidth="1"/>
    <col min="3335" max="3335" width="26.36328125" style="2" customWidth="1"/>
    <col min="3336" max="3336" width="16.453125" style="2" customWidth="1"/>
    <col min="3337" max="3337" width="14.453125" style="2" customWidth="1"/>
    <col min="3338" max="3338" width="9.453125" style="2" customWidth="1"/>
    <col min="3339" max="3339" width="16.6328125" style="2" customWidth="1"/>
    <col min="3340" max="3340" width="12.453125" style="2" customWidth="1"/>
    <col min="3341" max="3341" width="9.54296875" style="2" customWidth="1"/>
    <col min="3342" max="3342" width="15.54296875" style="2" customWidth="1"/>
    <col min="3343" max="3574" width="8.81640625" style="2" customWidth="1"/>
    <col min="3575" max="3575" width="24.6328125" style="2" customWidth="1"/>
    <col min="3576" max="3576" width="6" style="2" bestFit="1" customWidth="1"/>
    <col min="3577" max="3584" width="5.81640625" style="2"/>
    <col min="3585" max="3585" width="12.6328125" style="2" customWidth="1"/>
    <col min="3586" max="3586" width="20.81640625" style="2" customWidth="1"/>
    <col min="3587" max="3588" width="17.1796875" style="2" customWidth="1"/>
    <col min="3589" max="3590" width="25.81640625" style="2" customWidth="1"/>
    <col min="3591" max="3591" width="26.36328125" style="2" customWidth="1"/>
    <col min="3592" max="3592" width="16.453125" style="2" customWidth="1"/>
    <col min="3593" max="3593" width="14.453125" style="2" customWidth="1"/>
    <col min="3594" max="3594" width="9.453125" style="2" customWidth="1"/>
    <col min="3595" max="3595" width="16.6328125" style="2" customWidth="1"/>
    <col min="3596" max="3596" width="12.453125" style="2" customWidth="1"/>
    <col min="3597" max="3597" width="9.54296875" style="2" customWidth="1"/>
    <col min="3598" max="3598" width="15.54296875" style="2" customWidth="1"/>
    <col min="3599" max="3830" width="8.81640625" style="2" customWidth="1"/>
    <col min="3831" max="3831" width="24.6328125" style="2" customWidth="1"/>
    <col min="3832" max="3832" width="6" style="2" bestFit="1" customWidth="1"/>
    <col min="3833" max="3840" width="5.81640625" style="2"/>
    <col min="3841" max="3841" width="12.6328125" style="2" customWidth="1"/>
    <col min="3842" max="3842" width="20.81640625" style="2" customWidth="1"/>
    <col min="3843" max="3844" width="17.1796875" style="2" customWidth="1"/>
    <col min="3845" max="3846" width="25.81640625" style="2" customWidth="1"/>
    <col min="3847" max="3847" width="26.36328125" style="2" customWidth="1"/>
    <col min="3848" max="3848" width="16.453125" style="2" customWidth="1"/>
    <col min="3849" max="3849" width="14.453125" style="2" customWidth="1"/>
    <col min="3850" max="3850" width="9.453125" style="2" customWidth="1"/>
    <col min="3851" max="3851" width="16.6328125" style="2" customWidth="1"/>
    <col min="3852" max="3852" width="12.453125" style="2" customWidth="1"/>
    <col min="3853" max="3853" width="9.54296875" style="2" customWidth="1"/>
    <col min="3854" max="3854" width="15.54296875" style="2" customWidth="1"/>
    <col min="3855" max="4086" width="8.81640625" style="2" customWidth="1"/>
    <col min="4087" max="4087" width="24.6328125" style="2" customWidth="1"/>
    <col min="4088" max="4088" width="6" style="2" bestFit="1" customWidth="1"/>
    <col min="4089" max="4096" width="5.81640625" style="2"/>
    <col min="4097" max="4097" width="12.6328125" style="2" customWidth="1"/>
    <col min="4098" max="4098" width="20.81640625" style="2" customWidth="1"/>
    <col min="4099" max="4100" width="17.1796875" style="2" customWidth="1"/>
    <col min="4101" max="4102" width="25.81640625" style="2" customWidth="1"/>
    <col min="4103" max="4103" width="26.36328125" style="2" customWidth="1"/>
    <col min="4104" max="4104" width="16.453125" style="2" customWidth="1"/>
    <col min="4105" max="4105" width="14.453125" style="2" customWidth="1"/>
    <col min="4106" max="4106" width="9.453125" style="2" customWidth="1"/>
    <col min="4107" max="4107" width="16.6328125" style="2" customWidth="1"/>
    <col min="4108" max="4108" width="12.453125" style="2" customWidth="1"/>
    <col min="4109" max="4109" width="9.54296875" style="2" customWidth="1"/>
    <col min="4110" max="4110" width="15.54296875" style="2" customWidth="1"/>
    <col min="4111" max="4342" width="8.81640625" style="2" customWidth="1"/>
    <col min="4343" max="4343" width="24.6328125" style="2" customWidth="1"/>
    <col min="4344" max="4344" width="6" style="2" bestFit="1" customWidth="1"/>
    <col min="4345" max="4352" width="5.81640625" style="2"/>
    <col min="4353" max="4353" width="12.6328125" style="2" customWidth="1"/>
    <col min="4354" max="4354" width="20.81640625" style="2" customWidth="1"/>
    <col min="4355" max="4356" width="17.1796875" style="2" customWidth="1"/>
    <col min="4357" max="4358" width="25.81640625" style="2" customWidth="1"/>
    <col min="4359" max="4359" width="26.36328125" style="2" customWidth="1"/>
    <col min="4360" max="4360" width="16.453125" style="2" customWidth="1"/>
    <col min="4361" max="4361" width="14.453125" style="2" customWidth="1"/>
    <col min="4362" max="4362" width="9.453125" style="2" customWidth="1"/>
    <col min="4363" max="4363" width="16.6328125" style="2" customWidth="1"/>
    <col min="4364" max="4364" width="12.453125" style="2" customWidth="1"/>
    <col min="4365" max="4365" width="9.54296875" style="2" customWidth="1"/>
    <col min="4366" max="4366" width="15.54296875" style="2" customWidth="1"/>
    <col min="4367" max="4598" width="8.81640625" style="2" customWidth="1"/>
    <col min="4599" max="4599" width="24.6328125" style="2" customWidth="1"/>
    <col min="4600" max="4600" width="6" style="2" bestFit="1" customWidth="1"/>
    <col min="4601" max="4608" width="5.81640625" style="2"/>
    <col min="4609" max="4609" width="12.6328125" style="2" customWidth="1"/>
    <col min="4610" max="4610" width="20.81640625" style="2" customWidth="1"/>
    <col min="4611" max="4612" width="17.1796875" style="2" customWidth="1"/>
    <col min="4613" max="4614" width="25.81640625" style="2" customWidth="1"/>
    <col min="4615" max="4615" width="26.36328125" style="2" customWidth="1"/>
    <col min="4616" max="4616" width="16.453125" style="2" customWidth="1"/>
    <col min="4617" max="4617" width="14.453125" style="2" customWidth="1"/>
    <col min="4618" max="4618" width="9.453125" style="2" customWidth="1"/>
    <col min="4619" max="4619" width="16.6328125" style="2" customWidth="1"/>
    <col min="4620" max="4620" width="12.453125" style="2" customWidth="1"/>
    <col min="4621" max="4621" width="9.54296875" style="2" customWidth="1"/>
    <col min="4622" max="4622" width="15.54296875" style="2" customWidth="1"/>
    <col min="4623" max="4854" width="8.81640625" style="2" customWidth="1"/>
    <col min="4855" max="4855" width="24.6328125" style="2" customWidth="1"/>
    <col min="4856" max="4856" width="6" style="2" bestFit="1" customWidth="1"/>
    <col min="4857" max="4864" width="5.81640625" style="2"/>
    <col min="4865" max="4865" width="12.6328125" style="2" customWidth="1"/>
    <col min="4866" max="4866" width="20.81640625" style="2" customWidth="1"/>
    <col min="4867" max="4868" width="17.1796875" style="2" customWidth="1"/>
    <col min="4869" max="4870" width="25.81640625" style="2" customWidth="1"/>
    <col min="4871" max="4871" width="26.36328125" style="2" customWidth="1"/>
    <col min="4872" max="4872" width="16.453125" style="2" customWidth="1"/>
    <col min="4873" max="4873" width="14.453125" style="2" customWidth="1"/>
    <col min="4874" max="4874" width="9.453125" style="2" customWidth="1"/>
    <col min="4875" max="4875" width="16.6328125" style="2" customWidth="1"/>
    <col min="4876" max="4876" width="12.453125" style="2" customWidth="1"/>
    <col min="4877" max="4877" width="9.54296875" style="2" customWidth="1"/>
    <col min="4878" max="4878" width="15.54296875" style="2" customWidth="1"/>
    <col min="4879" max="5110" width="8.81640625" style="2" customWidth="1"/>
    <col min="5111" max="5111" width="24.6328125" style="2" customWidth="1"/>
    <col min="5112" max="5112" width="6" style="2" bestFit="1" customWidth="1"/>
    <col min="5113" max="5120" width="5.81640625" style="2"/>
    <col min="5121" max="5121" width="12.6328125" style="2" customWidth="1"/>
    <col min="5122" max="5122" width="20.81640625" style="2" customWidth="1"/>
    <col min="5123" max="5124" width="17.1796875" style="2" customWidth="1"/>
    <col min="5125" max="5126" width="25.81640625" style="2" customWidth="1"/>
    <col min="5127" max="5127" width="26.36328125" style="2" customWidth="1"/>
    <col min="5128" max="5128" width="16.453125" style="2" customWidth="1"/>
    <col min="5129" max="5129" width="14.453125" style="2" customWidth="1"/>
    <col min="5130" max="5130" width="9.453125" style="2" customWidth="1"/>
    <col min="5131" max="5131" width="16.6328125" style="2" customWidth="1"/>
    <col min="5132" max="5132" width="12.453125" style="2" customWidth="1"/>
    <col min="5133" max="5133" width="9.54296875" style="2" customWidth="1"/>
    <col min="5134" max="5134" width="15.54296875" style="2" customWidth="1"/>
    <col min="5135" max="5366" width="8.81640625" style="2" customWidth="1"/>
    <col min="5367" max="5367" width="24.6328125" style="2" customWidth="1"/>
    <col min="5368" max="5368" width="6" style="2" bestFit="1" customWidth="1"/>
    <col min="5369" max="5376" width="5.81640625" style="2"/>
    <col min="5377" max="5377" width="12.6328125" style="2" customWidth="1"/>
    <col min="5378" max="5378" width="20.81640625" style="2" customWidth="1"/>
    <col min="5379" max="5380" width="17.1796875" style="2" customWidth="1"/>
    <col min="5381" max="5382" width="25.81640625" style="2" customWidth="1"/>
    <col min="5383" max="5383" width="26.36328125" style="2" customWidth="1"/>
    <col min="5384" max="5384" width="16.453125" style="2" customWidth="1"/>
    <col min="5385" max="5385" width="14.453125" style="2" customWidth="1"/>
    <col min="5386" max="5386" width="9.453125" style="2" customWidth="1"/>
    <col min="5387" max="5387" width="16.6328125" style="2" customWidth="1"/>
    <col min="5388" max="5388" width="12.453125" style="2" customWidth="1"/>
    <col min="5389" max="5389" width="9.54296875" style="2" customWidth="1"/>
    <col min="5390" max="5390" width="15.54296875" style="2" customWidth="1"/>
    <col min="5391" max="5622" width="8.81640625" style="2" customWidth="1"/>
    <col min="5623" max="5623" width="24.6328125" style="2" customWidth="1"/>
    <col min="5624" max="5624" width="6" style="2" bestFit="1" customWidth="1"/>
    <col min="5625" max="5632" width="5.81640625" style="2"/>
    <col min="5633" max="5633" width="12.6328125" style="2" customWidth="1"/>
    <col min="5634" max="5634" width="20.81640625" style="2" customWidth="1"/>
    <col min="5635" max="5636" width="17.1796875" style="2" customWidth="1"/>
    <col min="5637" max="5638" width="25.81640625" style="2" customWidth="1"/>
    <col min="5639" max="5639" width="26.36328125" style="2" customWidth="1"/>
    <col min="5640" max="5640" width="16.453125" style="2" customWidth="1"/>
    <col min="5641" max="5641" width="14.453125" style="2" customWidth="1"/>
    <col min="5642" max="5642" width="9.453125" style="2" customWidth="1"/>
    <col min="5643" max="5643" width="16.6328125" style="2" customWidth="1"/>
    <col min="5644" max="5644" width="12.453125" style="2" customWidth="1"/>
    <col min="5645" max="5645" width="9.54296875" style="2" customWidth="1"/>
    <col min="5646" max="5646" width="15.54296875" style="2" customWidth="1"/>
    <col min="5647" max="5878" width="8.81640625" style="2" customWidth="1"/>
    <col min="5879" max="5879" width="24.6328125" style="2" customWidth="1"/>
    <col min="5880" max="5880" width="6" style="2" bestFit="1" customWidth="1"/>
    <col min="5881" max="5888" width="5.81640625" style="2"/>
    <col min="5889" max="5889" width="12.6328125" style="2" customWidth="1"/>
    <col min="5890" max="5890" width="20.81640625" style="2" customWidth="1"/>
    <col min="5891" max="5892" width="17.1796875" style="2" customWidth="1"/>
    <col min="5893" max="5894" width="25.81640625" style="2" customWidth="1"/>
    <col min="5895" max="5895" width="26.36328125" style="2" customWidth="1"/>
    <col min="5896" max="5896" width="16.453125" style="2" customWidth="1"/>
    <col min="5897" max="5897" width="14.453125" style="2" customWidth="1"/>
    <col min="5898" max="5898" width="9.453125" style="2" customWidth="1"/>
    <col min="5899" max="5899" width="16.6328125" style="2" customWidth="1"/>
    <col min="5900" max="5900" width="12.453125" style="2" customWidth="1"/>
    <col min="5901" max="5901" width="9.54296875" style="2" customWidth="1"/>
    <col min="5902" max="5902" width="15.54296875" style="2" customWidth="1"/>
    <col min="5903" max="6134" width="8.81640625" style="2" customWidth="1"/>
    <col min="6135" max="6135" width="24.6328125" style="2" customWidth="1"/>
    <col min="6136" max="6136" width="6" style="2" bestFit="1" customWidth="1"/>
    <col min="6137" max="6144" width="5.81640625" style="2"/>
    <col min="6145" max="6145" width="12.6328125" style="2" customWidth="1"/>
    <col min="6146" max="6146" width="20.81640625" style="2" customWidth="1"/>
    <col min="6147" max="6148" width="17.1796875" style="2" customWidth="1"/>
    <col min="6149" max="6150" width="25.81640625" style="2" customWidth="1"/>
    <col min="6151" max="6151" width="26.36328125" style="2" customWidth="1"/>
    <col min="6152" max="6152" width="16.453125" style="2" customWidth="1"/>
    <col min="6153" max="6153" width="14.453125" style="2" customWidth="1"/>
    <col min="6154" max="6154" width="9.453125" style="2" customWidth="1"/>
    <col min="6155" max="6155" width="16.6328125" style="2" customWidth="1"/>
    <col min="6156" max="6156" width="12.453125" style="2" customWidth="1"/>
    <col min="6157" max="6157" width="9.54296875" style="2" customWidth="1"/>
    <col min="6158" max="6158" width="15.54296875" style="2" customWidth="1"/>
    <col min="6159" max="6390" width="8.81640625" style="2" customWidth="1"/>
    <col min="6391" max="6391" width="24.6328125" style="2" customWidth="1"/>
    <col min="6392" max="6392" width="6" style="2" bestFit="1" customWidth="1"/>
    <col min="6393" max="6400" width="5.81640625" style="2"/>
    <col min="6401" max="6401" width="12.6328125" style="2" customWidth="1"/>
    <col min="6402" max="6402" width="20.81640625" style="2" customWidth="1"/>
    <col min="6403" max="6404" width="17.1796875" style="2" customWidth="1"/>
    <col min="6405" max="6406" width="25.81640625" style="2" customWidth="1"/>
    <col min="6407" max="6407" width="26.36328125" style="2" customWidth="1"/>
    <col min="6408" max="6408" width="16.453125" style="2" customWidth="1"/>
    <col min="6409" max="6409" width="14.453125" style="2" customWidth="1"/>
    <col min="6410" max="6410" width="9.453125" style="2" customWidth="1"/>
    <col min="6411" max="6411" width="16.6328125" style="2" customWidth="1"/>
    <col min="6412" max="6412" width="12.453125" style="2" customWidth="1"/>
    <col min="6413" max="6413" width="9.54296875" style="2" customWidth="1"/>
    <col min="6414" max="6414" width="15.54296875" style="2" customWidth="1"/>
    <col min="6415" max="6646" width="8.81640625" style="2" customWidth="1"/>
    <col min="6647" max="6647" width="24.6328125" style="2" customWidth="1"/>
    <col min="6648" max="6648" width="6" style="2" bestFit="1" customWidth="1"/>
    <col min="6649" max="6656" width="5.81640625" style="2"/>
    <col min="6657" max="6657" width="12.6328125" style="2" customWidth="1"/>
    <col min="6658" max="6658" width="20.81640625" style="2" customWidth="1"/>
    <col min="6659" max="6660" width="17.1796875" style="2" customWidth="1"/>
    <col min="6661" max="6662" width="25.81640625" style="2" customWidth="1"/>
    <col min="6663" max="6663" width="26.36328125" style="2" customWidth="1"/>
    <col min="6664" max="6664" width="16.453125" style="2" customWidth="1"/>
    <col min="6665" max="6665" width="14.453125" style="2" customWidth="1"/>
    <col min="6666" max="6666" width="9.453125" style="2" customWidth="1"/>
    <col min="6667" max="6667" width="16.6328125" style="2" customWidth="1"/>
    <col min="6668" max="6668" width="12.453125" style="2" customWidth="1"/>
    <col min="6669" max="6669" width="9.54296875" style="2" customWidth="1"/>
    <col min="6670" max="6670" width="15.54296875" style="2" customWidth="1"/>
    <col min="6671" max="6902" width="8.81640625" style="2" customWidth="1"/>
    <col min="6903" max="6903" width="24.6328125" style="2" customWidth="1"/>
    <col min="6904" max="6904" width="6" style="2" bestFit="1" customWidth="1"/>
    <col min="6905" max="6912" width="5.81640625" style="2"/>
    <col min="6913" max="6913" width="12.6328125" style="2" customWidth="1"/>
    <col min="6914" max="6914" width="20.81640625" style="2" customWidth="1"/>
    <col min="6915" max="6916" width="17.1796875" style="2" customWidth="1"/>
    <col min="6917" max="6918" width="25.81640625" style="2" customWidth="1"/>
    <col min="6919" max="6919" width="26.36328125" style="2" customWidth="1"/>
    <col min="6920" max="6920" width="16.453125" style="2" customWidth="1"/>
    <col min="6921" max="6921" width="14.453125" style="2" customWidth="1"/>
    <col min="6922" max="6922" width="9.453125" style="2" customWidth="1"/>
    <col min="6923" max="6923" width="16.6328125" style="2" customWidth="1"/>
    <col min="6924" max="6924" width="12.453125" style="2" customWidth="1"/>
    <col min="6925" max="6925" width="9.54296875" style="2" customWidth="1"/>
    <col min="6926" max="6926" width="15.54296875" style="2" customWidth="1"/>
    <col min="6927" max="7158" width="8.81640625" style="2" customWidth="1"/>
    <col min="7159" max="7159" width="24.6328125" style="2" customWidth="1"/>
    <col min="7160" max="7160" width="6" style="2" bestFit="1" customWidth="1"/>
    <col min="7161" max="7168" width="5.81640625" style="2"/>
    <col min="7169" max="7169" width="12.6328125" style="2" customWidth="1"/>
    <col min="7170" max="7170" width="20.81640625" style="2" customWidth="1"/>
    <col min="7171" max="7172" width="17.1796875" style="2" customWidth="1"/>
    <col min="7173" max="7174" width="25.81640625" style="2" customWidth="1"/>
    <col min="7175" max="7175" width="26.36328125" style="2" customWidth="1"/>
    <col min="7176" max="7176" width="16.453125" style="2" customWidth="1"/>
    <col min="7177" max="7177" width="14.453125" style="2" customWidth="1"/>
    <col min="7178" max="7178" width="9.453125" style="2" customWidth="1"/>
    <col min="7179" max="7179" width="16.6328125" style="2" customWidth="1"/>
    <col min="7180" max="7180" width="12.453125" style="2" customWidth="1"/>
    <col min="7181" max="7181" width="9.54296875" style="2" customWidth="1"/>
    <col min="7182" max="7182" width="15.54296875" style="2" customWidth="1"/>
    <col min="7183" max="7414" width="8.81640625" style="2" customWidth="1"/>
    <col min="7415" max="7415" width="24.6328125" style="2" customWidth="1"/>
    <col min="7416" max="7416" width="6" style="2" bestFit="1" customWidth="1"/>
    <col min="7417" max="7424" width="5.81640625" style="2"/>
    <col min="7425" max="7425" width="12.6328125" style="2" customWidth="1"/>
    <col min="7426" max="7426" width="20.81640625" style="2" customWidth="1"/>
    <col min="7427" max="7428" width="17.1796875" style="2" customWidth="1"/>
    <col min="7429" max="7430" width="25.81640625" style="2" customWidth="1"/>
    <col min="7431" max="7431" width="26.36328125" style="2" customWidth="1"/>
    <col min="7432" max="7432" width="16.453125" style="2" customWidth="1"/>
    <col min="7433" max="7433" width="14.453125" style="2" customWidth="1"/>
    <col min="7434" max="7434" width="9.453125" style="2" customWidth="1"/>
    <col min="7435" max="7435" width="16.6328125" style="2" customWidth="1"/>
    <col min="7436" max="7436" width="12.453125" style="2" customWidth="1"/>
    <col min="7437" max="7437" width="9.54296875" style="2" customWidth="1"/>
    <col min="7438" max="7438" width="15.54296875" style="2" customWidth="1"/>
    <col min="7439" max="7670" width="8.81640625" style="2" customWidth="1"/>
    <col min="7671" max="7671" width="24.6328125" style="2" customWidth="1"/>
    <col min="7672" max="7672" width="6" style="2" bestFit="1" customWidth="1"/>
    <col min="7673" max="7680" width="5.81640625" style="2"/>
    <col min="7681" max="7681" width="12.6328125" style="2" customWidth="1"/>
    <col min="7682" max="7682" width="20.81640625" style="2" customWidth="1"/>
    <col min="7683" max="7684" width="17.1796875" style="2" customWidth="1"/>
    <col min="7685" max="7686" width="25.81640625" style="2" customWidth="1"/>
    <col min="7687" max="7687" width="26.36328125" style="2" customWidth="1"/>
    <col min="7688" max="7688" width="16.453125" style="2" customWidth="1"/>
    <col min="7689" max="7689" width="14.453125" style="2" customWidth="1"/>
    <col min="7690" max="7690" width="9.453125" style="2" customWidth="1"/>
    <col min="7691" max="7691" width="16.6328125" style="2" customWidth="1"/>
    <col min="7692" max="7692" width="12.453125" style="2" customWidth="1"/>
    <col min="7693" max="7693" width="9.54296875" style="2" customWidth="1"/>
    <col min="7694" max="7694" width="15.54296875" style="2" customWidth="1"/>
    <col min="7695" max="7926" width="8.81640625" style="2" customWidth="1"/>
    <col min="7927" max="7927" width="24.6328125" style="2" customWidth="1"/>
    <col min="7928" max="7928" width="6" style="2" bestFit="1" customWidth="1"/>
    <col min="7929" max="7936" width="5.81640625" style="2"/>
    <col min="7937" max="7937" width="12.6328125" style="2" customWidth="1"/>
    <col min="7938" max="7938" width="20.81640625" style="2" customWidth="1"/>
    <col min="7939" max="7940" width="17.1796875" style="2" customWidth="1"/>
    <col min="7941" max="7942" width="25.81640625" style="2" customWidth="1"/>
    <col min="7943" max="7943" width="26.36328125" style="2" customWidth="1"/>
    <col min="7944" max="7944" width="16.453125" style="2" customWidth="1"/>
    <col min="7945" max="7945" width="14.453125" style="2" customWidth="1"/>
    <col min="7946" max="7946" width="9.453125" style="2" customWidth="1"/>
    <col min="7947" max="7947" width="16.6328125" style="2" customWidth="1"/>
    <col min="7948" max="7948" width="12.453125" style="2" customWidth="1"/>
    <col min="7949" max="7949" width="9.54296875" style="2" customWidth="1"/>
    <col min="7950" max="7950" width="15.54296875" style="2" customWidth="1"/>
    <col min="7951" max="8182" width="8.81640625" style="2" customWidth="1"/>
    <col min="8183" max="8183" width="24.6328125" style="2" customWidth="1"/>
    <col min="8184" max="8184" width="6" style="2" bestFit="1" customWidth="1"/>
    <col min="8185" max="8192" width="5.81640625" style="2"/>
    <col min="8193" max="8193" width="12.6328125" style="2" customWidth="1"/>
    <col min="8194" max="8194" width="20.81640625" style="2" customWidth="1"/>
    <col min="8195" max="8196" width="17.1796875" style="2" customWidth="1"/>
    <col min="8197" max="8198" width="25.81640625" style="2" customWidth="1"/>
    <col min="8199" max="8199" width="26.36328125" style="2" customWidth="1"/>
    <col min="8200" max="8200" width="16.453125" style="2" customWidth="1"/>
    <col min="8201" max="8201" width="14.453125" style="2" customWidth="1"/>
    <col min="8202" max="8202" width="9.453125" style="2" customWidth="1"/>
    <col min="8203" max="8203" width="16.6328125" style="2" customWidth="1"/>
    <col min="8204" max="8204" width="12.453125" style="2" customWidth="1"/>
    <col min="8205" max="8205" width="9.54296875" style="2" customWidth="1"/>
    <col min="8206" max="8206" width="15.54296875" style="2" customWidth="1"/>
    <col min="8207" max="8438" width="8.81640625" style="2" customWidth="1"/>
    <col min="8439" max="8439" width="24.6328125" style="2" customWidth="1"/>
    <col min="8440" max="8440" width="6" style="2" bestFit="1" customWidth="1"/>
    <col min="8441" max="8448" width="5.81640625" style="2"/>
    <col min="8449" max="8449" width="12.6328125" style="2" customWidth="1"/>
    <col min="8450" max="8450" width="20.81640625" style="2" customWidth="1"/>
    <col min="8451" max="8452" width="17.1796875" style="2" customWidth="1"/>
    <col min="8453" max="8454" width="25.81640625" style="2" customWidth="1"/>
    <col min="8455" max="8455" width="26.36328125" style="2" customWidth="1"/>
    <col min="8456" max="8456" width="16.453125" style="2" customWidth="1"/>
    <col min="8457" max="8457" width="14.453125" style="2" customWidth="1"/>
    <col min="8458" max="8458" width="9.453125" style="2" customWidth="1"/>
    <col min="8459" max="8459" width="16.6328125" style="2" customWidth="1"/>
    <col min="8460" max="8460" width="12.453125" style="2" customWidth="1"/>
    <col min="8461" max="8461" width="9.54296875" style="2" customWidth="1"/>
    <col min="8462" max="8462" width="15.54296875" style="2" customWidth="1"/>
    <col min="8463" max="8694" width="8.81640625" style="2" customWidth="1"/>
    <col min="8695" max="8695" width="24.6328125" style="2" customWidth="1"/>
    <col min="8696" max="8696" width="6" style="2" bestFit="1" customWidth="1"/>
    <col min="8697" max="8704" width="5.81640625" style="2"/>
    <col min="8705" max="8705" width="12.6328125" style="2" customWidth="1"/>
    <col min="8706" max="8706" width="20.81640625" style="2" customWidth="1"/>
    <col min="8707" max="8708" width="17.1796875" style="2" customWidth="1"/>
    <col min="8709" max="8710" width="25.81640625" style="2" customWidth="1"/>
    <col min="8711" max="8711" width="26.36328125" style="2" customWidth="1"/>
    <col min="8712" max="8712" width="16.453125" style="2" customWidth="1"/>
    <col min="8713" max="8713" width="14.453125" style="2" customWidth="1"/>
    <col min="8714" max="8714" width="9.453125" style="2" customWidth="1"/>
    <col min="8715" max="8715" width="16.6328125" style="2" customWidth="1"/>
    <col min="8716" max="8716" width="12.453125" style="2" customWidth="1"/>
    <col min="8717" max="8717" width="9.54296875" style="2" customWidth="1"/>
    <col min="8718" max="8718" width="15.54296875" style="2" customWidth="1"/>
    <col min="8719" max="8950" width="8.81640625" style="2" customWidth="1"/>
    <col min="8951" max="8951" width="24.6328125" style="2" customWidth="1"/>
    <col min="8952" max="8952" width="6" style="2" bestFit="1" customWidth="1"/>
    <col min="8953" max="8960" width="5.81640625" style="2"/>
    <col min="8961" max="8961" width="12.6328125" style="2" customWidth="1"/>
    <col min="8962" max="8962" width="20.81640625" style="2" customWidth="1"/>
    <col min="8963" max="8964" width="17.1796875" style="2" customWidth="1"/>
    <col min="8965" max="8966" width="25.81640625" style="2" customWidth="1"/>
    <col min="8967" max="8967" width="26.36328125" style="2" customWidth="1"/>
    <col min="8968" max="8968" width="16.453125" style="2" customWidth="1"/>
    <col min="8969" max="8969" width="14.453125" style="2" customWidth="1"/>
    <col min="8970" max="8970" width="9.453125" style="2" customWidth="1"/>
    <col min="8971" max="8971" width="16.6328125" style="2" customWidth="1"/>
    <col min="8972" max="8972" width="12.453125" style="2" customWidth="1"/>
    <col min="8973" max="8973" width="9.54296875" style="2" customWidth="1"/>
    <col min="8974" max="8974" width="15.54296875" style="2" customWidth="1"/>
    <col min="8975" max="9206" width="8.81640625" style="2" customWidth="1"/>
    <col min="9207" max="9207" width="24.6328125" style="2" customWidth="1"/>
    <col min="9208" max="9208" width="6" style="2" bestFit="1" customWidth="1"/>
    <col min="9209" max="9216" width="5.81640625" style="2"/>
    <col min="9217" max="9217" width="12.6328125" style="2" customWidth="1"/>
    <col min="9218" max="9218" width="20.81640625" style="2" customWidth="1"/>
    <col min="9219" max="9220" width="17.1796875" style="2" customWidth="1"/>
    <col min="9221" max="9222" width="25.81640625" style="2" customWidth="1"/>
    <col min="9223" max="9223" width="26.36328125" style="2" customWidth="1"/>
    <col min="9224" max="9224" width="16.453125" style="2" customWidth="1"/>
    <col min="9225" max="9225" width="14.453125" style="2" customWidth="1"/>
    <col min="9226" max="9226" width="9.453125" style="2" customWidth="1"/>
    <col min="9227" max="9227" width="16.6328125" style="2" customWidth="1"/>
    <col min="9228" max="9228" width="12.453125" style="2" customWidth="1"/>
    <col min="9229" max="9229" width="9.54296875" style="2" customWidth="1"/>
    <col min="9230" max="9230" width="15.54296875" style="2" customWidth="1"/>
    <col min="9231" max="9462" width="8.81640625" style="2" customWidth="1"/>
    <col min="9463" max="9463" width="24.6328125" style="2" customWidth="1"/>
    <col min="9464" max="9464" width="6" style="2" bestFit="1" customWidth="1"/>
    <col min="9465" max="9472" width="5.81640625" style="2"/>
    <col min="9473" max="9473" width="12.6328125" style="2" customWidth="1"/>
    <col min="9474" max="9474" width="20.81640625" style="2" customWidth="1"/>
    <col min="9475" max="9476" width="17.1796875" style="2" customWidth="1"/>
    <col min="9477" max="9478" width="25.81640625" style="2" customWidth="1"/>
    <col min="9479" max="9479" width="26.36328125" style="2" customWidth="1"/>
    <col min="9480" max="9480" width="16.453125" style="2" customWidth="1"/>
    <col min="9481" max="9481" width="14.453125" style="2" customWidth="1"/>
    <col min="9482" max="9482" width="9.453125" style="2" customWidth="1"/>
    <col min="9483" max="9483" width="16.6328125" style="2" customWidth="1"/>
    <col min="9484" max="9484" width="12.453125" style="2" customWidth="1"/>
    <col min="9485" max="9485" width="9.54296875" style="2" customWidth="1"/>
    <col min="9486" max="9486" width="15.54296875" style="2" customWidth="1"/>
    <col min="9487" max="9718" width="8.81640625" style="2" customWidth="1"/>
    <col min="9719" max="9719" width="24.6328125" style="2" customWidth="1"/>
    <col min="9720" max="9720" width="6" style="2" bestFit="1" customWidth="1"/>
    <col min="9721" max="9728" width="5.81640625" style="2"/>
    <col min="9729" max="9729" width="12.6328125" style="2" customWidth="1"/>
    <col min="9730" max="9730" width="20.81640625" style="2" customWidth="1"/>
    <col min="9731" max="9732" width="17.1796875" style="2" customWidth="1"/>
    <col min="9733" max="9734" width="25.81640625" style="2" customWidth="1"/>
    <col min="9735" max="9735" width="26.36328125" style="2" customWidth="1"/>
    <col min="9736" max="9736" width="16.453125" style="2" customWidth="1"/>
    <col min="9737" max="9737" width="14.453125" style="2" customWidth="1"/>
    <col min="9738" max="9738" width="9.453125" style="2" customWidth="1"/>
    <col min="9739" max="9739" width="16.6328125" style="2" customWidth="1"/>
    <col min="9740" max="9740" width="12.453125" style="2" customWidth="1"/>
    <col min="9741" max="9741" width="9.54296875" style="2" customWidth="1"/>
    <col min="9742" max="9742" width="15.54296875" style="2" customWidth="1"/>
    <col min="9743" max="9974" width="8.81640625" style="2" customWidth="1"/>
    <col min="9975" max="9975" width="24.6328125" style="2" customWidth="1"/>
    <col min="9976" max="9976" width="6" style="2" bestFit="1" customWidth="1"/>
    <col min="9977" max="9984" width="5.81640625" style="2"/>
    <col min="9985" max="9985" width="12.6328125" style="2" customWidth="1"/>
    <col min="9986" max="9986" width="20.81640625" style="2" customWidth="1"/>
    <col min="9987" max="9988" width="17.1796875" style="2" customWidth="1"/>
    <col min="9989" max="9990" width="25.81640625" style="2" customWidth="1"/>
    <col min="9991" max="9991" width="26.36328125" style="2" customWidth="1"/>
    <col min="9992" max="9992" width="16.453125" style="2" customWidth="1"/>
    <col min="9993" max="9993" width="14.453125" style="2" customWidth="1"/>
    <col min="9994" max="9994" width="9.453125" style="2" customWidth="1"/>
    <col min="9995" max="9995" width="16.6328125" style="2" customWidth="1"/>
    <col min="9996" max="9996" width="12.453125" style="2" customWidth="1"/>
    <col min="9997" max="9997" width="9.54296875" style="2" customWidth="1"/>
    <col min="9998" max="9998" width="15.54296875" style="2" customWidth="1"/>
    <col min="9999" max="10230" width="8.81640625" style="2" customWidth="1"/>
    <col min="10231" max="10231" width="24.6328125" style="2" customWidth="1"/>
    <col min="10232" max="10232" width="6" style="2" bestFit="1" customWidth="1"/>
    <col min="10233" max="10240" width="5.81640625" style="2"/>
    <col min="10241" max="10241" width="12.6328125" style="2" customWidth="1"/>
    <col min="10242" max="10242" width="20.81640625" style="2" customWidth="1"/>
    <col min="10243" max="10244" width="17.1796875" style="2" customWidth="1"/>
    <col min="10245" max="10246" width="25.81640625" style="2" customWidth="1"/>
    <col min="10247" max="10247" width="26.36328125" style="2" customWidth="1"/>
    <col min="10248" max="10248" width="16.453125" style="2" customWidth="1"/>
    <col min="10249" max="10249" width="14.453125" style="2" customWidth="1"/>
    <col min="10250" max="10250" width="9.453125" style="2" customWidth="1"/>
    <col min="10251" max="10251" width="16.6328125" style="2" customWidth="1"/>
    <col min="10252" max="10252" width="12.453125" style="2" customWidth="1"/>
    <col min="10253" max="10253" width="9.54296875" style="2" customWidth="1"/>
    <col min="10254" max="10254" width="15.54296875" style="2" customWidth="1"/>
    <col min="10255" max="10486" width="8.81640625" style="2" customWidth="1"/>
    <col min="10487" max="10487" width="24.6328125" style="2" customWidth="1"/>
    <col min="10488" max="10488" width="6" style="2" bestFit="1" customWidth="1"/>
    <col min="10489" max="10496" width="5.81640625" style="2"/>
    <col min="10497" max="10497" width="12.6328125" style="2" customWidth="1"/>
    <col min="10498" max="10498" width="20.81640625" style="2" customWidth="1"/>
    <col min="10499" max="10500" width="17.1796875" style="2" customWidth="1"/>
    <col min="10501" max="10502" width="25.81640625" style="2" customWidth="1"/>
    <col min="10503" max="10503" width="26.36328125" style="2" customWidth="1"/>
    <col min="10504" max="10504" width="16.453125" style="2" customWidth="1"/>
    <col min="10505" max="10505" width="14.453125" style="2" customWidth="1"/>
    <col min="10506" max="10506" width="9.453125" style="2" customWidth="1"/>
    <col min="10507" max="10507" width="16.6328125" style="2" customWidth="1"/>
    <col min="10508" max="10508" width="12.453125" style="2" customWidth="1"/>
    <col min="10509" max="10509" width="9.54296875" style="2" customWidth="1"/>
    <col min="10510" max="10510" width="15.54296875" style="2" customWidth="1"/>
    <col min="10511" max="10742" width="8.81640625" style="2" customWidth="1"/>
    <col min="10743" max="10743" width="24.6328125" style="2" customWidth="1"/>
    <col min="10744" max="10744" width="6" style="2" bestFit="1" customWidth="1"/>
    <col min="10745" max="10752" width="5.81640625" style="2"/>
    <col min="10753" max="10753" width="12.6328125" style="2" customWidth="1"/>
    <col min="10754" max="10754" width="20.81640625" style="2" customWidth="1"/>
    <col min="10755" max="10756" width="17.1796875" style="2" customWidth="1"/>
    <col min="10757" max="10758" width="25.81640625" style="2" customWidth="1"/>
    <col min="10759" max="10759" width="26.36328125" style="2" customWidth="1"/>
    <col min="10760" max="10760" width="16.453125" style="2" customWidth="1"/>
    <col min="10761" max="10761" width="14.453125" style="2" customWidth="1"/>
    <col min="10762" max="10762" width="9.453125" style="2" customWidth="1"/>
    <col min="10763" max="10763" width="16.6328125" style="2" customWidth="1"/>
    <col min="10764" max="10764" width="12.453125" style="2" customWidth="1"/>
    <col min="10765" max="10765" width="9.54296875" style="2" customWidth="1"/>
    <col min="10766" max="10766" width="15.54296875" style="2" customWidth="1"/>
    <col min="10767" max="10998" width="8.81640625" style="2" customWidth="1"/>
    <col min="10999" max="10999" width="24.6328125" style="2" customWidth="1"/>
    <col min="11000" max="11000" width="6" style="2" bestFit="1" customWidth="1"/>
    <col min="11001" max="11008" width="5.81640625" style="2"/>
    <col min="11009" max="11009" width="12.6328125" style="2" customWidth="1"/>
    <col min="11010" max="11010" width="20.81640625" style="2" customWidth="1"/>
    <col min="11011" max="11012" width="17.1796875" style="2" customWidth="1"/>
    <col min="11013" max="11014" width="25.81640625" style="2" customWidth="1"/>
    <col min="11015" max="11015" width="26.36328125" style="2" customWidth="1"/>
    <col min="11016" max="11016" width="16.453125" style="2" customWidth="1"/>
    <col min="11017" max="11017" width="14.453125" style="2" customWidth="1"/>
    <col min="11018" max="11018" width="9.453125" style="2" customWidth="1"/>
    <col min="11019" max="11019" width="16.6328125" style="2" customWidth="1"/>
    <col min="11020" max="11020" width="12.453125" style="2" customWidth="1"/>
    <col min="11021" max="11021" width="9.54296875" style="2" customWidth="1"/>
    <col min="11022" max="11022" width="15.54296875" style="2" customWidth="1"/>
    <col min="11023" max="11254" width="8.81640625" style="2" customWidth="1"/>
    <col min="11255" max="11255" width="24.6328125" style="2" customWidth="1"/>
    <col min="11256" max="11256" width="6" style="2" bestFit="1" customWidth="1"/>
    <col min="11257" max="11264" width="5.81640625" style="2"/>
    <col min="11265" max="11265" width="12.6328125" style="2" customWidth="1"/>
    <col min="11266" max="11266" width="20.81640625" style="2" customWidth="1"/>
    <col min="11267" max="11268" width="17.1796875" style="2" customWidth="1"/>
    <col min="11269" max="11270" width="25.81640625" style="2" customWidth="1"/>
    <col min="11271" max="11271" width="26.36328125" style="2" customWidth="1"/>
    <col min="11272" max="11272" width="16.453125" style="2" customWidth="1"/>
    <col min="11273" max="11273" width="14.453125" style="2" customWidth="1"/>
    <col min="11274" max="11274" width="9.453125" style="2" customWidth="1"/>
    <col min="11275" max="11275" width="16.6328125" style="2" customWidth="1"/>
    <col min="11276" max="11276" width="12.453125" style="2" customWidth="1"/>
    <col min="11277" max="11277" width="9.54296875" style="2" customWidth="1"/>
    <col min="11278" max="11278" width="15.54296875" style="2" customWidth="1"/>
    <col min="11279" max="11510" width="8.81640625" style="2" customWidth="1"/>
    <col min="11511" max="11511" width="24.6328125" style="2" customWidth="1"/>
    <col min="11512" max="11512" width="6" style="2" bestFit="1" customWidth="1"/>
    <col min="11513" max="11520" width="5.81640625" style="2"/>
    <col min="11521" max="11521" width="12.6328125" style="2" customWidth="1"/>
    <col min="11522" max="11522" width="20.81640625" style="2" customWidth="1"/>
    <col min="11523" max="11524" width="17.1796875" style="2" customWidth="1"/>
    <col min="11525" max="11526" width="25.81640625" style="2" customWidth="1"/>
    <col min="11527" max="11527" width="26.36328125" style="2" customWidth="1"/>
    <col min="11528" max="11528" width="16.453125" style="2" customWidth="1"/>
    <col min="11529" max="11529" width="14.453125" style="2" customWidth="1"/>
    <col min="11530" max="11530" width="9.453125" style="2" customWidth="1"/>
    <col min="11531" max="11531" width="16.6328125" style="2" customWidth="1"/>
    <col min="11532" max="11532" width="12.453125" style="2" customWidth="1"/>
    <col min="11533" max="11533" width="9.54296875" style="2" customWidth="1"/>
    <col min="11534" max="11534" width="15.54296875" style="2" customWidth="1"/>
    <col min="11535" max="11766" width="8.81640625" style="2" customWidth="1"/>
    <col min="11767" max="11767" width="24.6328125" style="2" customWidth="1"/>
    <col min="11768" max="11768" width="6" style="2" bestFit="1" customWidth="1"/>
    <col min="11769" max="11776" width="5.81640625" style="2"/>
    <col min="11777" max="11777" width="12.6328125" style="2" customWidth="1"/>
    <col min="11778" max="11778" width="20.81640625" style="2" customWidth="1"/>
    <col min="11779" max="11780" width="17.1796875" style="2" customWidth="1"/>
    <col min="11781" max="11782" width="25.81640625" style="2" customWidth="1"/>
    <col min="11783" max="11783" width="26.36328125" style="2" customWidth="1"/>
    <col min="11784" max="11784" width="16.453125" style="2" customWidth="1"/>
    <col min="11785" max="11785" width="14.453125" style="2" customWidth="1"/>
    <col min="11786" max="11786" width="9.453125" style="2" customWidth="1"/>
    <col min="11787" max="11787" width="16.6328125" style="2" customWidth="1"/>
    <col min="11788" max="11788" width="12.453125" style="2" customWidth="1"/>
    <col min="11789" max="11789" width="9.54296875" style="2" customWidth="1"/>
    <col min="11790" max="11790" width="15.54296875" style="2" customWidth="1"/>
    <col min="11791" max="12022" width="8.81640625" style="2" customWidth="1"/>
    <col min="12023" max="12023" width="24.6328125" style="2" customWidth="1"/>
    <col min="12024" max="12024" width="6" style="2" bestFit="1" customWidth="1"/>
    <col min="12025" max="12032" width="5.81640625" style="2"/>
    <col min="12033" max="12033" width="12.6328125" style="2" customWidth="1"/>
    <col min="12034" max="12034" width="20.81640625" style="2" customWidth="1"/>
    <col min="12035" max="12036" width="17.1796875" style="2" customWidth="1"/>
    <col min="12037" max="12038" width="25.81640625" style="2" customWidth="1"/>
    <col min="12039" max="12039" width="26.36328125" style="2" customWidth="1"/>
    <col min="12040" max="12040" width="16.453125" style="2" customWidth="1"/>
    <col min="12041" max="12041" width="14.453125" style="2" customWidth="1"/>
    <col min="12042" max="12042" width="9.453125" style="2" customWidth="1"/>
    <col min="12043" max="12043" width="16.6328125" style="2" customWidth="1"/>
    <col min="12044" max="12044" width="12.453125" style="2" customWidth="1"/>
    <col min="12045" max="12045" width="9.54296875" style="2" customWidth="1"/>
    <col min="12046" max="12046" width="15.54296875" style="2" customWidth="1"/>
    <col min="12047" max="12278" width="8.81640625" style="2" customWidth="1"/>
    <col min="12279" max="12279" width="24.6328125" style="2" customWidth="1"/>
    <col min="12280" max="12280" width="6" style="2" bestFit="1" customWidth="1"/>
    <col min="12281" max="12288" width="5.81640625" style="2"/>
    <col min="12289" max="12289" width="12.6328125" style="2" customWidth="1"/>
    <col min="12290" max="12290" width="20.81640625" style="2" customWidth="1"/>
    <col min="12291" max="12292" width="17.1796875" style="2" customWidth="1"/>
    <col min="12293" max="12294" width="25.81640625" style="2" customWidth="1"/>
    <col min="12295" max="12295" width="26.36328125" style="2" customWidth="1"/>
    <col min="12296" max="12296" width="16.453125" style="2" customWidth="1"/>
    <col min="12297" max="12297" width="14.453125" style="2" customWidth="1"/>
    <col min="12298" max="12298" width="9.453125" style="2" customWidth="1"/>
    <col min="12299" max="12299" width="16.6328125" style="2" customWidth="1"/>
    <col min="12300" max="12300" width="12.453125" style="2" customWidth="1"/>
    <col min="12301" max="12301" width="9.54296875" style="2" customWidth="1"/>
    <col min="12302" max="12302" width="15.54296875" style="2" customWidth="1"/>
    <col min="12303" max="12534" width="8.81640625" style="2" customWidth="1"/>
    <col min="12535" max="12535" width="24.6328125" style="2" customWidth="1"/>
    <col min="12536" max="12536" width="6" style="2" bestFit="1" customWidth="1"/>
    <col min="12537" max="12544" width="5.81640625" style="2"/>
    <col min="12545" max="12545" width="12.6328125" style="2" customWidth="1"/>
    <col min="12546" max="12546" width="20.81640625" style="2" customWidth="1"/>
    <col min="12547" max="12548" width="17.1796875" style="2" customWidth="1"/>
    <col min="12549" max="12550" width="25.81640625" style="2" customWidth="1"/>
    <col min="12551" max="12551" width="26.36328125" style="2" customWidth="1"/>
    <col min="12552" max="12552" width="16.453125" style="2" customWidth="1"/>
    <col min="12553" max="12553" width="14.453125" style="2" customWidth="1"/>
    <col min="12554" max="12554" width="9.453125" style="2" customWidth="1"/>
    <col min="12555" max="12555" width="16.6328125" style="2" customWidth="1"/>
    <col min="12556" max="12556" width="12.453125" style="2" customWidth="1"/>
    <col min="12557" max="12557" width="9.54296875" style="2" customWidth="1"/>
    <col min="12558" max="12558" width="15.54296875" style="2" customWidth="1"/>
    <col min="12559" max="12790" width="8.81640625" style="2" customWidth="1"/>
    <col min="12791" max="12791" width="24.6328125" style="2" customWidth="1"/>
    <col min="12792" max="12792" width="6" style="2" bestFit="1" customWidth="1"/>
    <col min="12793" max="12800" width="5.81640625" style="2"/>
    <col min="12801" max="12801" width="12.6328125" style="2" customWidth="1"/>
    <col min="12802" max="12802" width="20.81640625" style="2" customWidth="1"/>
    <col min="12803" max="12804" width="17.1796875" style="2" customWidth="1"/>
    <col min="12805" max="12806" width="25.81640625" style="2" customWidth="1"/>
    <col min="12807" max="12807" width="26.36328125" style="2" customWidth="1"/>
    <col min="12808" max="12808" width="16.453125" style="2" customWidth="1"/>
    <col min="12809" max="12809" width="14.453125" style="2" customWidth="1"/>
    <col min="12810" max="12810" width="9.453125" style="2" customWidth="1"/>
    <col min="12811" max="12811" width="16.6328125" style="2" customWidth="1"/>
    <col min="12812" max="12812" width="12.453125" style="2" customWidth="1"/>
    <col min="12813" max="12813" width="9.54296875" style="2" customWidth="1"/>
    <col min="12814" max="12814" width="15.54296875" style="2" customWidth="1"/>
    <col min="12815" max="13046" width="8.81640625" style="2" customWidth="1"/>
    <col min="13047" max="13047" width="24.6328125" style="2" customWidth="1"/>
    <col min="13048" max="13048" width="6" style="2" bestFit="1" customWidth="1"/>
    <col min="13049" max="13056" width="5.81640625" style="2"/>
    <col min="13057" max="13057" width="12.6328125" style="2" customWidth="1"/>
    <col min="13058" max="13058" width="20.81640625" style="2" customWidth="1"/>
    <col min="13059" max="13060" width="17.1796875" style="2" customWidth="1"/>
    <col min="13061" max="13062" width="25.81640625" style="2" customWidth="1"/>
    <col min="13063" max="13063" width="26.36328125" style="2" customWidth="1"/>
    <col min="13064" max="13064" width="16.453125" style="2" customWidth="1"/>
    <col min="13065" max="13065" width="14.453125" style="2" customWidth="1"/>
    <col min="13066" max="13066" width="9.453125" style="2" customWidth="1"/>
    <col min="13067" max="13067" width="16.6328125" style="2" customWidth="1"/>
    <col min="13068" max="13068" width="12.453125" style="2" customWidth="1"/>
    <col min="13069" max="13069" width="9.54296875" style="2" customWidth="1"/>
    <col min="13070" max="13070" width="15.54296875" style="2" customWidth="1"/>
    <col min="13071" max="13302" width="8.81640625" style="2" customWidth="1"/>
    <col min="13303" max="13303" width="24.6328125" style="2" customWidth="1"/>
    <col min="13304" max="13304" width="6" style="2" bestFit="1" customWidth="1"/>
    <col min="13305" max="13312" width="5.81640625" style="2"/>
    <col min="13313" max="13313" width="12.6328125" style="2" customWidth="1"/>
    <col min="13314" max="13314" width="20.81640625" style="2" customWidth="1"/>
    <col min="13315" max="13316" width="17.1796875" style="2" customWidth="1"/>
    <col min="13317" max="13318" width="25.81640625" style="2" customWidth="1"/>
    <col min="13319" max="13319" width="26.36328125" style="2" customWidth="1"/>
    <col min="13320" max="13320" width="16.453125" style="2" customWidth="1"/>
    <col min="13321" max="13321" width="14.453125" style="2" customWidth="1"/>
    <col min="13322" max="13322" width="9.453125" style="2" customWidth="1"/>
    <col min="13323" max="13323" width="16.6328125" style="2" customWidth="1"/>
    <col min="13324" max="13324" width="12.453125" style="2" customWidth="1"/>
    <col min="13325" max="13325" width="9.54296875" style="2" customWidth="1"/>
    <col min="13326" max="13326" width="15.54296875" style="2" customWidth="1"/>
    <col min="13327" max="13558" width="8.81640625" style="2" customWidth="1"/>
    <col min="13559" max="13559" width="24.6328125" style="2" customWidth="1"/>
    <col min="13560" max="13560" width="6" style="2" bestFit="1" customWidth="1"/>
    <col min="13561" max="13568" width="5.81640625" style="2"/>
    <col min="13569" max="13569" width="12.6328125" style="2" customWidth="1"/>
    <col min="13570" max="13570" width="20.81640625" style="2" customWidth="1"/>
    <col min="13571" max="13572" width="17.1796875" style="2" customWidth="1"/>
    <col min="13573" max="13574" width="25.81640625" style="2" customWidth="1"/>
    <col min="13575" max="13575" width="26.36328125" style="2" customWidth="1"/>
    <col min="13576" max="13576" width="16.453125" style="2" customWidth="1"/>
    <col min="13577" max="13577" width="14.453125" style="2" customWidth="1"/>
    <col min="13578" max="13578" width="9.453125" style="2" customWidth="1"/>
    <col min="13579" max="13579" width="16.6328125" style="2" customWidth="1"/>
    <col min="13580" max="13580" width="12.453125" style="2" customWidth="1"/>
    <col min="13581" max="13581" width="9.54296875" style="2" customWidth="1"/>
    <col min="13582" max="13582" width="15.54296875" style="2" customWidth="1"/>
    <col min="13583" max="13814" width="8.81640625" style="2" customWidth="1"/>
    <col min="13815" max="13815" width="24.6328125" style="2" customWidth="1"/>
    <col min="13816" max="13816" width="6" style="2" bestFit="1" customWidth="1"/>
    <col min="13817" max="13824" width="5.81640625" style="2"/>
    <col min="13825" max="13825" width="12.6328125" style="2" customWidth="1"/>
    <col min="13826" max="13826" width="20.81640625" style="2" customWidth="1"/>
    <col min="13827" max="13828" width="17.1796875" style="2" customWidth="1"/>
    <col min="13829" max="13830" width="25.81640625" style="2" customWidth="1"/>
    <col min="13831" max="13831" width="26.36328125" style="2" customWidth="1"/>
    <col min="13832" max="13832" width="16.453125" style="2" customWidth="1"/>
    <col min="13833" max="13833" width="14.453125" style="2" customWidth="1"/>
    <col min="13834" max="13834" width="9.453125" style="2" customWidth="1"/>
    <col min="13835" max="13835" width="16.6328125" style="2" customWidth="1"/>
    <col min="13836" max="13836" width="12.453125" style="2" customWidth="1"/>
    <col min="13837" max="13837" width="9.54296875" style="2" customWidth="1"/>
    <col min="13838" max="13838" width="15.54296875" style="2" customWidth="1"/>
    <col min="13839" max="14070" width="8.81640625" style="2" customWidth="1"/>
    <col min="14071" max="14071" width="24.6328125" style="2" customWidth="1"/>
    <col min="14072" max="14072" width="6" style="2" bestFit="1" customWidth="1"/>
    <col min="14073" max="14080" width="5.81640625" style="2"/>
    <col min="14081" max="14081" width="12.6328125" style="2" customWidth="1"/>
    <col min="14082" max="14082" width="20.81640625" style="2" customWidth="1"/>
    <col min="14083" max="14084" width="17.1796875" style="2" customWidth="1"/>
    <col min="14085" max="14086" width="25.81640625" style="2" customWidth="1"/>
    <col min="14087" max="14087" width="26.36328125" style="2" customWidth="1"/>
    <col min="14088" max="14088" width="16.453125" style="2" customWidth="1"/>
    <col min="14089" max="14089" width="14.453125" style="2" customWidth="1"/>
    <col min="14090" max="14090" width="9.453125" style="2" customWidth="1"/>
    <col min="14091" max="14091" width="16.6328125" style="2" customWidth="1"/>
    <col min="14092" max="14092" width="12.453125" style="2" customWidth="1"/>
    <col min="14093" max="14093" width="9.54296875" style="2" customWidth="1"/>
    <col min="14094" max="14094" width="15.54296875" style="2" customWidth="1"/>
    <col min="14095" max="14326" width="8.81640625" style="2" customWidth="1"/>
    <col min="14327" max="14327" width="24.6328125" style="2" customWidth="1"/>
    <col min="14328" max="14328" width="6" style="2" bestFit="1" customWidth="1"/>
    <col min="14329" max="14336" width="5.81640625" style="2"/>
    <col min="14337" max="14337" width="12.6328125" style="2" customWidth="1"/>
    <col min="14338" max="14338" width="20.81640625" style="2" customWidth="1"/>
    <col min="14339" max="14340" width="17.1796875" style="2" customWidth="1"/>
    <col min="14341" max="14342" width="25.81640625" style="2" customWidth="1"/>
    <col min="14343" max="14343" width="26.36328125" style="2" customWidth="1"/>
    <col min="14344" max="14344" width="16.453125" style="2" customWidth="1"/>
    <col min="14345" max="14345" width="14.453125" style="2" customWidth="1"/>
    <col min="14346" max="14346" width="9.453125" style="2" customWidth="1"/>
    <col min="14347" max="14347" width="16.6328125" style="2" customWidth="1"/>
    <col min="14348" max="14348" width="12.453125" style="2" customWidth="1"/>
    <col min="14349" max="14349" width="9.54296875" style="2" customWidth="1"/>
    <col min="14350" max="14350" width="15.54296875" style="2" customWidth="1"/>
    <col min="14351" max="14582" width="8.81640625" style="2" customWidth="1"/>
    <col min="14583" max="14583" width="24.6328125" style="2" customWidth="1"/>
    <col min="14584" max="14584" width="6" style="2" bestFit="1" customWidth="1"/>
    <col min="14585" max="14592" width="5.81640625" style="2"/>
    <col min="14593" max="14593" width="12.6328125" style="2" customWidth="1"/>
    <col min="14594" max="14594" width="20.81640625" style="2" customWidth="1"/>
    <col min="14595" max="14596" width="17.1796875" style="2" customWidth="1"/>
    <col min="14597" max="14598" width="25.81640625" style="2" customWidth="1"/>
    <col min="14599" max="14599" width="26.36328125" style="2" customWidth="1"/>
    <col min="14600" max="14600" width="16.453125" style="2" customWidth="1"/>
    <col min="14601" max="14601" width="14.453125" style="2" customWidth="1"/>
    <col min="14602" max="14602" width="9.453125" style="2" customWidth="1"/>
    <col min="14603" max="14603" width="16.6328125" style="2" customWidth="1"/>
    <col min="14604" max="14604" width="12.453125" style="2" customWidth="1"/>
    <col min="14605" max="14605" width="9.54296875" style="2" customWidth="1"/>
    <col min="14606" max="14606" width="15.54296875" style="2" customWidth="1"/>
    <col min="14607" max="14838" width="8.81640625" style="2" customWidth="1"/>
    <col min="14839" max="14839" width="24.6328125" style="2" customWidth="1"/>
    <col min="14840" max="14840" width="6" style="2" bestFit="1" customWidth="1"/>
    <col min="14841" max="14848" width="5.81640625" style="2"/>
    <col min="14849" max="14849" width="12.6328125" style="2" customWidth="1"/>
    <col min="14850" max="14850" width="20.81640625" style="2" customWidth="1"/>
    <col min="14851" max="14852" width="17.1796875" style="2" customWidth="1"/>
    <col min="14853" max="14854" width="25.81640625" style="2" customWidth="1"/>
    <col min="14855" max="14855" width="26.36328125" style="2" customWidth="1"/>
    <col min="14856" max="14856" width="16.453125" style="2" customWidth="1"/>
    <col min="14857" max="14857" width="14.453125" style="2" customWidth="1"/>
    <col min="14858" max="14858" width="9.453125" style="2" customWidth="1"/>
    <col min="14859" max="14859" width="16.6328125" style="2" customWidth="1"/>
    <col min="14860" max="14860" width="12.453125" style="2" customWidth="1"/>
    <col min="14861" max="14861" width="9.54296875" style="2" customWidth="1"/>
    <col min="14862" max="14862" width="15.54296875" style="2" customWidth="1"/>
    <col min="14863" max="15094" width="8.81640625" style="2" customWidth="1"/>
    <col min="15095" max="15095" width="24.6328125" style="2" customWidth="1"/>
    <col min="15096" max="15096" width="6" style="2" bestFit="1" customWidth="1"/>
    <col min="15097" max="15104" width="5.81640625" style="2"/>
    <col min="15105" max="15105" width="12.6328125" style="2" customWidth="1"/>
    <col min="15106" max="15106" width="20.81640625" style="2" customWidth="1"/>
    <col min="15107" max="15108" width="17.1796875" style="2" customWidth="1"/>
    <col min="15109" max="15110" width="25.81640625" style="2" customWidth="1"/>
    <col min="15111" max="15111" width="26.36328125" style="2" customWidth="1"/>
    <col min="15112" max="15112" width="16.453125" style="2" customWidth="1"/>
    <col min="15113" max="15113" width="14.453125" style="2" customWidth="1"/>
    <col min="15114" max="15114" width="9.453125" style="2" customWidth="1"/>
    <col min="15115" max="15115" width="16.6328125" style="2" customWidth="1"/>
    <col min="15116" max="15116" width="12.453125" style="2" customWidth="1"/>
    <col min="15117" max="15117" width="9.54296875" style="2" customWidth="1"/>
    <col min="15118" max="15118" width="15.54296875" style="2" customWidth="1"/>
    <col min="15119" max="15350" width="8.81640625" style="2" customWidth="1"/>
    <col min="15351" max="15351" width="24.6328125" style="2" customWidth="1"/>
    <col min="15352" max="15352" width="6" style="2" bestFit="1" customWidth="1"/>
    <col min="15353" max="15360" width="5.81640625" style="2"/>
    <col min="15361" max="15361" width="12.6328125" style="2" customWidth="1"/>
    <col min="15362" max="15362" width="20.81640625" style="2" customWidth="1"/>
    <col min="15363" max="15364" width="17.1796875" style="2" customWidth="1"/>
    <col min="15365" max="15366" width="25.81640625" style="2" customWidth="1"/>
    <col min="15367" max="15367" width="26.36328125" style="2" customWidth="1"/>
    <col min="15368" max="15368" width="16.453125" style="2" customWidth="1"/>
    <col min="15369" max="15369" width="14.453125" style="2" customWidth="1"/>
    <col min="15370" max="15370" width="9.453125" style="2" customWidth="1"/>
    <col min="15371" max="15371" width="16.6328125" style="2" customWidth="1"/>
    <col min="15372" max="15372" width="12.453125" style="2" customWidth="1"/>
    <col min="15373" max="15373" width="9.54296875" style="2" customWidth="1"/>
    <col min="15374" max="15374" width="15.54296875" style="2" customWidth="1"/>
    <col min="15375" max="15606" width="8.81640625" style="2" customWidth="1"/>
    <col min="15607" max="15607" width="24.6328125" style="2" customWidth="1"/>
    <col min="15608" max="15608" width="6" style="2" bestFit="1" customWidth="1"/>
    <col min="15609" max="15616" width="5.81640625" style="2"/>
    <col min="15617" max="15617" width="12.6328125" style="2" customWidth="1"/>
    <col min="15618" max="15618" width="20.81640625" style="2" customWidth="1"/>
    <col min="15619" max="15620" width="17.1796875" style="2" customWidth="1"/>
    <col min="15621" max="15622" width="25.81640625" style="2" customWidth="1"/>
    <col min="15623" max="15623" width="26.36328125" style="2" customWidth="1"/>
    <col min="15624" max="15624" width="16.453125" style="2" customWidth="1"/>
    <col min="15625" max="15625" width="14.453125" style="2" customWidth="1"/>
    <col min="15626" max="15626" width="9.453125" style="2" customWidth="1"/>
    <col min="15627" max="15627" width="16.6328125" style="2" customWidth="1"/>
    <col min="15628" max="15628" width="12.453125" style="2" customWidth="1"/>
    <col min="15629" max="15629" width="9.54296875" style="2" customWidth="1"/>
    <col min="15630" max="15630" width="15.54296875" style="2" customWidth="1"/>
    <col min="15631" max="15862" width="8.81640625" style="2" customWidth="1"/>
    <col min="15863" max="15863" width="24.6328125" style="2" customWidth="1"/>
    <col min="15864" max="15864" width="6" style="2" bestFit="1" customWidth="1"/>
    <col min="15865" max="15872" width="5.81640625" style="2"/>
    <col min="15873" max="15873" width="12.6328125" style="2" customWidth="1"/>
    <col min="15874" max="15874" width="20.81640625" style="2" customWidth="1"/>
    <col min="15875" max="15876" width="17.1796875" style="2" customWidth="1"/>
    <col min="15877" max="15878" width="25.81640625" style="2" customWidth="1"/>
    <col min="15879" max="15879" width="26.36328125" style="2" customWidth="1"/>
    <col min="15880" max="15880" width="16.453125" style="2" customWidth="1"/>
    <col min="15881" max="15881" width="14.453125" style="2" customWidth="1"/>
    <col min="15882" max="15882" width="9.453125" style="2" customWidth="1"/>
    <col min="15883" max="15883" width="16.6328125" style="2" customWidth="1"/>
    <col min="15884" max="15884" width="12.453125" style="2" customWidth="1"/>
    <col min="15885" max="15885" width="9.54296875" style="2" customWidth="1"/>
    <col min="15886" max="15886" width="15.54296875" style="2" customWidth="1"/>
    <col min="15887" max="16118" width="8.81640625" style="2" customWidth="1"/>
    <col min="16119" max="16119" width="24.6328125" style="2" customWidth="1"/>
    <col min="16120" max="16120" width="6" style="2" bestFit="1" customWidth="1"/>
    <col min="16121" max="16128" width="5.81640625" style="2"/>
    <col min="16129" max="16129" width="12.6328125" style="2" customWidth="1"/>
    <col min="16130" max="16130" width="20.81640625" style="2" customWidth="1"/>
    <col min="16131" max="16132" width="17.1796875" style="2" customWidth="1"/>
    <col min="16133" max="16134" width="25.81640625" style="2" customWidth="1"/>
    <col min="16135" max="16135" width="26.36328125" style="2" customWidth="1"/>
    <col min="16136" max="16136" width="16.453125" style="2" customWidth="1"/>
    <col min="16137" max="16137" width="14.453125" style="2" customWidth="1"/>
    <col min="16138" max="16138" width="9.453125" style="2" customWidth="1"/>
    <col min="16139" max="16139" width="16.6328125" style="2" customWidth="1"/>
    <col min="16140" max="16140" width="12.453125" style="2" customWidth="1"/>
    <col min="16141" max="16141" width="9.54296875" style="2" customWidth="1"/>
    <col min="16142" max="16142" width="15.54296875" style="2" customWidth="1"/>
    <col min="16143" max="16374" width="8.81640625" style="2" customWidth="1"/>
    <col min="16375" max="16375" width="24.6328125" style="2" customWidth="1"/>
    <col min="16376" max="16376" width="6" style="2" bestFit="1" customWidth="1"/>
    <col min="16377" max="16384" width="5.81640625" style="2"/>
  </cols>
  <sheetData>
    <row r="1" spans="1:23" ht="20.25" customHeight="1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</row>
    <row r="2" spans="1:23" ht="20" customHeight="1">
      <c r="A2" s="89" t="s">
        <v>1</v>
      </c>
      <c r="B2" s="89"/>
      <c r="C2" s="89"/>
      <c r="D2" s="89"/>
      <c r="E2" s="89"/>
      <c r="F2" s="3"/>
      <c r="G2" s="4" t="s">
        <v>2</v>
      </c>
      <c r="H2" s="5"/>
      <c r="I2" s="6"/>
    </row>
    <row r="3" spans="1:23" ht="44" customHeight="1">
      <c r="A3" s="89" t="s">
        <v>135</v>
      </c>
      <c r="B3" s="89"/>
      <c r="C3" s="89"/>
      <c r="D3" s="89"/>
      <c r="E3" s="89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88" t="s">
        <v>9</v>
      </c>
      <c r="P3" s="88"/>
      <c r="Q3" s="88"/>
      <c r="R3" s="88"/>
      <c r="S3" s="88"/>
      <c r="T3" s="88"/>
      <c r="U3" s="88"/>
      <c r="V3" s="88"/>
      <c r="W3" s="88"/>
    </row>
    <row r="4" spans="1:23" ht="32.5" customHeight="1">
      <c r="A4" s="89" t="s">
        <v>136</v>
      </c>
      <c r="B4" s="89"/>
      <c r="C4" s="89"/>
      <c r="D4" s="89"/>
      <c r="E4" s="89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20.25" customHeight="1">
      <c r="A5" s="11" t="s">
        <v>13</v>
      </c>
      <c r="B5" s="11"/>
      <c r="C5" s="11"/>
      <c r="D5" s="11"/>
      <c r="E5" s="11"/>
      <c r="F5" s="3"/>
      <c r="G5" s="4" t="s">
        <v>14</v>
      </c>
      <c r="H5" s="41">
        <f>(60/60)*100</f>
        <v>100</v>
      </c>
      <c r="I5" s="6"/>
      <c r="K5" s="13" t="s">
        <v>15</v>
      </c>
      <c r="L5" s="13">
        <v>2</v>
      </c>
      <c r="N5" s="14">
        <v>2</v>
      </c>
      <c r="O5" s="88"/>
      <c r="P5" s="88"/>
      <c r="Q5" s="88"/>
      <c r="R5" s="88"/>
      <c r="S5" s="88"/>
      <c r="T5" s="88"/>
      <c r="U5" s="88"/>
      <c r="V5" s="88"/>
      <c r="W5" s="88"/>
    </row>
    <row r="6" spans="1:23" ht="49" customHeight="1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41">
        <f>(60/60)*100</f>
        <v>100</v>
      </c>
      <c r="I6" s="6"/>
      <c r="K6" s="19" t="s">
        <v>20</v>
      </c>
      <c r="L6" s="19">
        <v>1</v>
      </c>
      <c r="N6" s="20">
        <v>1</v>
      </c>
      <c r="O6" s="88"/>
      <c r="P6" s="88"/>
      <c r="Q6" s="88"/>
      <c r="R6" s="88"/>
      <c r="S6" s="88"/>
      <c r="T6" s="88"/>
      <c r="U6" s="88"/>
      <c r="V6" s="88"/>
      <c r="W6" s="88"/>
    </row>
    <row r="7" spans="1:23" ht="42.75" customHeight="1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100</v>
      </c>
      <c r="I7" s="26">
        <v>0.6</v>
      </c>
      <c r="K7" s="27" t="s">
        <v>24</v>
      </c>
      <c r="L7" s="27">
        <v>0</v>
      </c>
      <c r="N7" s="28"/>
      <c r="O7" s="88"/>
      <c r="P7" s="88"/>
      <c r="Q7" s="88"/>
      <c r="R7" s="88"/>
      <c r="S7" s="88"/>
      <c r="T7" s="88"/>
      <c r="U7" s="88"/>
      <c r="V7" s="88"/>
      <c r="W7" s="88"/>
    </row>
    <row r="8" spans="1:23" ht="25" customHeight="1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23" ht="25" customHeight="1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</row>
    <row r="10" spans="1:23" ht="25" customHeight="1">
      <c r="B10" s="21" t="s">
        <v>32</v>
      </c>
      <c r="C10" s="23">
        <f>(15*2)</f>
        <v>30</v>
      </c>
      <c r="D10" s="31">
        <f>(0.55*30)</f>
        <v>16.5</v>
      </c>
      <c r="E10" s="32">
        <f>(35*2)</f>
        <v>70</v>
      </c>
      <c r="F10" s="33">
        <f>0.55*70</f>
        <v>38.5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  <c r="U10" s="36" t="s">
        <v>46</v>
      </c>
      <c r="V10" s="36" t="s">
        <v>47</v>
      </c>
    </row>
    <row r="11" spans="1:23" ht="25" customHeight="1">
      <c r="A11" s="15">
        <v>1</v>
      </c>
      <c r="B11" s="37">
        <v>171516100002</v>
      </c>
      <c r="C11" s="65">
        <v>20</v>
      </c>
      <c r="D11" s="38">
        <f>COUNTIF(C11:C70,"&gt;="&amp;D10)</f>
        <v>60</v>
      </c>
      <c r="E11" s="65">
        <v>54</v>
      </c>
      <c r="F11" s="39">
        <f>COUNTIF(E11:E70,"&gt;="&amp;F10)</f>
        <v>60</v>
      </c>
      <c r="G11" s="40" t="s">
        <v>48</v>
      </c>
      <c r="H11" s="4">
        <v>2</v>
      </c>
      <c r="I11" s="4">
        <v>3</v>
      </c>
      <c r="J11" s="6"/>
      <c r="K11" s="6"/>
      <c r="L11" s="6"/>
      <c r="M11" s="6"/>
      <c r="N11" s="6"/>
      <c r="O11" s="6"/>
      <c r="P11" s="6"/>
      <c r="Q11" s="6"/>
      <c r="R11" s="4">
        <v>3</v>
      </c>
      <c r="S11" s="6"/>
      <c r="T11" s="4">
        <v>2</v>
      </c>
      <c r="U11" s="4"/>
      <c r="V11" s="4">
        <v>1</v>
      </c>
    </row>
    <row r="12" spans="1:23" ht="25" customHeight="1">
      <c r="A12" s="15">
        <v>2</v>
      </c>
      <c r="B12" s="37">
        <v>171516100003</v>
      </c>
      <c r="C12" s="65">
        <v>24</v>
      </c>
      <c r="D12" s="41">
        <f>(60/60)*100</f>
        <v>100</v>
      </c>
      <c r="E12" s="65">
        <v>62</v>
      </c>
      <c r="F12" s="42">
        <f>(60/60)*100</f>
        <v>100</v>
      </c>
      <c r="G12" s="40" t="s">
        <v>49</v>
      </c>
      <c r="H12" s="43">
        <v>3</v>
      </c>
      <c r="I12" s="43">
        <v>1</v>
      </c>
      <c r="J12" s="6"/>
      <c r="K12" s="6"/>
      <c r="L12" s="6"/>
      <c r="M12" s="6"/>
      <c r="N12" s="6"/>
      <c r="O12" s="6"/>
      <c r="P12" s="6"/>
      <c r="Q12" s="6"/>
      <c r="R12" s="43">
        <v>1</v>
      </c>
      <c r="S12" s="6"/>
      <c r="T12" s="43">
        <v>1</v>
      </c>
      <c r="U12" s="43"/>
      <c r="V12" s="43">
        <v>1</v>
      </c>
    </row>
    <row r="13" spans="1:23" ht="25" customHeight="1">
      <c r="A13" s="15">
        <v>3</v>
      </c>
      <c r="B13" s="37">
        <v>171516100005</v>
      </c>
      <c r="C13" s="65">
        <v>26</v>
      </c>
      <c r="D13" s="38"/>
      <c r="E13" s="65">
        <v>60</v>
      </c>
      <c r="F13" s="44"/>
      <c r="G13" s="40" t="s">
        <v>50</v>
      </c>
      <c r="H13" s="43">
        <v>1</v>
      </c>
      <c r="I13" s="43">
        <v>1</v>
      </c>
      <c r="J13" s="6"/>
      <c r="K13" s="6"/>
      <c r="L13" s="6"/>
      <c r="M13" s="6"/>
      <c r="N13" s="6"/>
      <c r="O13" s="6"/>
      <c r="P13" s="6"/>
      <c r="Q13" s="6"/>
      <c r="R13" s="43">
        <v>1</v>
      </c>
      <c r="S13" s="6"/>
      <c r="T13" s="43">
        <v>1</v>
      </c>
      <c r="U13" s="43"/>
      <c r="V13" s="43">
        <v>1</v>
      </c>
    </row>
    <row r="14" spans="1:23" ht="35.5" customHeight="1">
      <c r="A14" s="15">
        <v>4</v>
      </c>
      <c r="B14" s="37">
        <v>171516100006</v>
      </c>
      <c r="C14" s="65">
        <v>26</v>
      </c>
      <c r="D14" s="38"/>
      <c r="E14" s="65">
        <v>60</v>
      </c>
      <c r="F14" s="44"/>
      <c r="G14" s="40" t="s">
        <v>51</v>
      </c>
      <c r="H14" s="43">
        <v>3</v>
      </c>
      <c r="I14" s="43">
        <v>1</v>
      </c>
      <c r="J14" s="6"/>
      <c r="K14" s="6"/>
      <c r="L14" s="6"/>
      <c r="M14" s="6"/>
      <c r="N14" s="6"/>
      <c r="O14" s="6"/>
      <c r="P14" s="6"/>
      <c r="Q14" s="6"/>
      <c r="R14" s="43">
        <v>1</v>
      </c>
      <c r="S14" s="6"/>
      <c r="T14" s="43">
        <v>2</v>
      </c>
      <c r="U14" s="43"/>
      <c r="V14" s="43">
        <v>1</v>
      </c>
    </row>
    <row r="15" spans="1:23" ht="38" customHeight="1">
      <c r="A15" s="15">
        <v>5</v>
      </c>
      <c r="B15" s="37">
        <v>171516100007</v>
      </c>
      <c r="C15" s="65">
        <v>28</v>
      </c>
      <c r="D15" s="38"/>
      <c r="E15" s="65">
        <v>56</v>
      </c>
      <c r="F15" s="44"/>
      <c r="G15" s="40" t="s">
        <v>52</v>
      </c>
      <c r="H15" s="43">
        <v>2</v>
      </c>
      <c r="I15" s="43">
        <v>1</v>
      </c>
      <c r="J15" s="6"/>
      <c r="K15" s="6"/>
      <c r="L15" s="6"/>
      <c r="M15" s="6"/>
      <c r="N15" s="6"/>
      <c r="O15" s="6"/>
      <c r="P15" s="6"/>
      <c r="Q15" s="6"/>
      <c r="R15" s="43">
        <v>1</v>
      </c>
      <c r="S15" s="6"/>
      <c r="T15" s="43">
        <v>1</v>
      </c>
      <c r="U15" s="43"/>
      <c r="V15" s="43">
        <v>1</v>
      </c>
    </row>
    <row r="16" spans="1:23" ht="25" customHeight="1">
      <c r="A16" s="15">
        <v>6</v>
      </c>
      <c r="B16" s="37">
        <v>171516100008</v>
      </c>
      <c r="C16" s="65">
        <v>30</v>
      </c>
      <c r="D16" s="38"/>
      <c r="E16" s="65">
        <v>62</v>
      </c>
      <c r="F16" s="44"/>
      <c r="G16" s="45" t="s">
        <v>53</v>
      </c>
      <c r="H16" s="46">
        <f>AVERAGE(H11:H15)</f>
        <v>2.2000000000000002</v>
      </c>
      <c r="I16" s="46">
        <f t="shared" ref="I16:V16" si="0">AVERAGE(I11:I15)</f>
        <v>1.4</v>
      </c>
      <c r="J16" s="46"/>
      <c r="K16" s="46"/>
      <c r="L16" s="46"/>
      <c r="M16" s="46"/>
      <c r="N16" s="46"/>
      <c r="O16" s="46"/>
      <c r="P16" s="46"/>
      <c r="Q16" s="46"/>
      <c r="R16" s="46">
        <f t="shared" si="0"/>
        <v>1.4</v>
      </c>
      <c r="S16" s="46"/>
      <c r="T16" s="46">
        <f t="shared" si="0"/>
        <v>1.4</v>
      </c>
      <c r="U16" s="46"/>
      <c r="V16" s="46">
        <f t="shared" si="0"/>
        <v>1</v>
      </c>
    </row>
    <row r="17" spans="1:22" ht="41" customHeight="1">
      <c r="A17" s="15">
        <v>7</v>
      </c>
      <c r="B17" s="37">
        <v>171516100009</v>
      </c>
      <c r="C17" s="65">
        <v>26</v>
      </c>
      <c r="D17" s="38"/>
      <c r="E17" s="65">
        <v>56</v>
      </c>
      <c r="F17" s="38"/>
      <c r="G17" s="47" t="s">
        <v>54</v>
      </c>
      <c r="H17" s="48">
        <f>(100*H16)/100</f>
        <v>2.2000000000000002</v>
      </c>
      <c r="I17" s="48">
        <f t="shared" ref="I17:V17" si="1">(100*I16)/100</f>
        <v>1.4</v>
      </c>
      <c r="J17" s="48"/>
      <c r="K17" s="48"/>
      <c r="L17" s="48"/>
      <c r="M17" s="48"/>
      <c r="N17" s="48"/>
      <c r="O17" s="48"/>
      <c r="P17" s="48"/>
      <c r="Q17" s="48"/>
      <c r="R17" s="48">
        <f t="shared" si="1"/>
        <v>1.4</v>
      </c>
      <c r="S17" s="48"/>
      <c r="T17" s="48">
        <f t="shared" si="1"/>
        <v>1.4</v>
      </c>
      <c r="U17" s="48"/>
      <c r="V17" s="48">
        <f t="shared" si="1"/>
        <v>1</v>
      </c>
    </row>
    <row r="18" spans="1:22" ht="25" customHeight="1">
      <c r="A18" s="15">
        <v>8</v>
      </c>
      <c r="B18" s="37">
        <v>171516100010</v>
      </c>
      <c r="C18" s="65">
        <v>28</v>
      </c>
      <c r="D18" s="38"/>
      <c r="E18" s="65">
        <v>56</v>
      </c>
      <c r="F18" s="49"/>
    </row>
    <row r="19" spans="1:22" ht="25" customHeight="1">
      <c r="A19" s="15">
        <v>9</v>
      </c>
      <c r="B19" s="37">
        <v>171516100011</v>
      </c>
      <c r="C19" s="65">
        <v>22</v>
      </c>
      <c r="D19" s="38"/>
      <c r="E19" s="65">
        <v>56</v>
      </c>
      <c r="F19" s="49"/>
    </row>
    <row r="20" spans="1:22" ht="25" customHeight="1">
      <c r="A20" s="15">
        <v>10</v>
      </c>
      <c r="B20" s="37">
        <v>171516100012</v>
      </c>
      <c r="C20" s="65">
        <v>28</v>
      </c>
      <c r="D20" s="38"/>
      <c r="E20" s="65">
        <v>60</v>
      </c>
      <c r="F20" s="49"/>
      <c r="J20" s="30"/>
      <c r="K20" s="30"/>
    </row>
    <row r="21" spans="1:22" ht="31.5" customHeight="1">
      <c r="A21" s="15">
        <v>11</v>
      </c>
      <c r="B21" s="37">
        <v>171516100013</v>
      </c>
      <c r="C21" s="65">
        <v>28</v>
      </c>
      <c r="D21" s="38"/>
      <c r="E21" s="65">
        <v>62</v>
      </c>
      <c r="F21" s="49"/>
      <c r="H21" s="51"/>
      <c r="I21" s="90"/>
      <c r="J21" s="90"/>
      <c r="M21" s="30"/>
      <c r="N21" s="30"/>
      <c r="O21" s="30"/>
      <c r="P21" s="30"/>
      <c r="Q21" s="30"/>
    </row>
    <row r="22" spans="1:22" ht="25" customHeight="1">
      <c r="A22" s="15">
        <v>12</v>
      </c>
      <c r="B22" s="37">
        <v>171516100014</v>
      </c>
      <c r="C22" s="65">
        <v>28</v>
      </c>
      <c r="D22" s="38"/>
      <c r="E22" s="65">
        <v>52</v>
      </c>
      <c r="F22" s="49"/>
      <c r="H22" s="52"/>
      <c r="I22" s="53"/>
      <c r="J22" s="53"/>
      <c r="M22" s="30"/>
      <c r="N22" s="30"/>
      <c r="O22" s="30"/>
      <c r="P22" s="30"/>
      <c r="Q22" s="30"/>
    </row>
    <row r="23" spans="1:22" ht="25" customHeight="1">
      <c r="A23" s="15">
        <v>13</v>
      </c>
      <c r="B23" s="37">
        <v>171516100017</v>
      </c>
      <c r="C23" s="65">
        <v>30</v>
      </c>
      <c r="D23" s="38"/>
      <c r="E23" s="65">
        <v>64</v>
      </c>
      <c r="F23" s="49"/>
      <c r="H23" s="15"/>
      <c r="N23" s="30"/>
      <c r="O23" s="30"/>
      <c r="P23" s="30"/>
      <c r="Q23" s="30"/>
      <c r="R23" s="30"/>
    </row>
    <row r="24" spans="1:22" ht="25" customHeight="1">
      <c r="A24" s="15">
        <v>14</v>
      </c>
      <c r="B24" s="37">
        <v>171516100018</v>
      </c>
      <c r="C24" s="65">
        <v>20</v>
      </c>
      <c r="D24" s="38"/>
      <c r="E24" s="65">
        <v>44</v>
      </c>
      <c r="F24" s="49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</row>
    <row r="25" spans="1:22" ht="25" customHeight="1">
      <c r="A25" s="15">
        <v>15</v>
      </c>
      <c r="B25" s="37">
        <v>171516100019</v>
      </c>
      <c r="C25" s="65">
        <v>26</v>
      </c>
      <c r="D25" s="54"/>
      <c r="E25" s="65">
        <v>62</v>
      </c>
      <c r="F25" s="55"/>
      <c r="G25" s="56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</row>
    <row r="26" spans="1:22" ht="25" customHeight="1">
      <c r="A26" s="15">
        <v>16</v>
      </c>
      <c r="B26" s="37">
        <v>171516100021</v>
      </c>
      <c r="C26" s="65">
        <v>28</v>
      </c>
      <c r="D26" s="38"/>
      <c r="E26" s="65">
        <v>60</v>
      </c>
      <c r="F26" s="49"/>
      <c r="G26" s="56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</row>
    <row r="27" spans="1:22" ht="25" customHeight="1">
      <c r="A27" s="15">
        <v>17</v>
      </c>
      <c r="B27" s="37">
        <v>171516100022</v>
      </c>
      <c r="C27" s="65">
        <v>30</v>
      </c>
      <c r="D27" s="38"/>
      <c r="E27" s="65">
        <v>66</v>
      </c>
      <c r="F27" s="49"/>
      <c r="G27" s="56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</row>
    <row r="28" spans="1:22" ht="25" customHeight="1">
      <c r="A28" s="15">
        <v>18</v>
      </c>
      <c r="B28" s="37">
        <v>171516100023</v>
      </c>
      <c r="C28" s="65">
        <v>30</v>
      </c>
      <c r="D28" s="38"/>
      <c r="E28" s="65">
        <v>64</v>
      </c>
      <c r="F28" s="49"/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</row>
    <row r="29" spans="1:22" ht="25" customHeight="1">
      <c r="A29" s="15">
        <v>19</v>
      </c>
      <c r="B29" s="37">
        <v>171516100024</v>
      </c>
      <c r="C29" s="65">
        <v>30</v>
      </c>
      <c r="D29" s="38"/>
      <c r="E29" s="65">
        <v>64</v>
      </c>
      <c r="F29" s="49"/>
      <c r="G29" s="56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</row>
    <row r="30" spans="1:22" ht="25" customHeight="1">
      <c r="A30" s="15">
        <v>20</v>
      </c>
      <c r="B30" s="37">
        <v>171516100026</v>
      </c>
      <c r="C30" s="65">
        <v>30</v>
      </c>
      <c r="D30" s="38"/>
      <c r="E30" s="65">
        <v>64</v>
      </c>
      <c r="F30" s="49"/>
      <c r="G30" s="56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</row>
    <row r="31" spans="1:22" ht="25" customHeight="1">
      <c r="A31" s="15">
        <v>21</v>
      </c>
      <c r="B31" s="37">
        <v>171516100030</v>
      </c>
      <c r="C31" s="65">
        <v>28</v>
      </c>
      <c r="D31" s="38"/>
      <c r="E31" s="65">
        <v>62</v>
      </c>
      <c r="F31" s="49"/>
      <c r="G31" s="56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</row>
    <row r="32" spans="1:22" ht="25" customHeight="1">
      <c r="A32" s="15">
        <v>22</v>
      </c>
      <c r="B32" s="37">
        <v>171516100031</v>
      </c>
      <c r="C32" s="65">
        <v>30</v>
      </c>
      <c r="D32" s="38"/>
      <c r="E32" s="65">
        <v>54</v>
      </c>
      <c r="F32" s="49"/>
      <c r="G32" s="56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</row>
    <row r="33" spans="1:23" ht="25" customHeight="1">
      <c r="A33" s="15">
        <v>23</v>
      </c>
      <c r="B33" s="37">
        <v>171516100032</v>
      </c>
      <c r="C33" s="65">
        <v>30</v>
      </c>
      <c r="D33" s="38"/>
      <c r="E33" s="65">
        <v>62</v>
      </c>
      <c r="F33" s="49"/>
      <c r="G33" s="5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</row>
    <row r="34" spans="1:23" ht="25" customHeight="1">
      <c r="A34" s="15">
        <v>24</v>
      </c>
      <c r="B34" s="37">
        <v>171516100033</v>
      </c>
      <c r="C34" s="65">
        <v>30</v>
      </c>
      <c r="D34" s="38"/>
      <c r="E34" s="65">
        <v>64</v>
      </c>
      <c r="F34" s="49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 ht="25" customHeight="1">
      <c r="A35" s="15">
        <v>25</v>
      </c>
      <c r="B35" s="37">
        <v>171516100034</v>
      </c>
      <c r="C35" s="65">
        <v>30</v>
      </c>
      <c r="D35" s="38"/>
      <c r="E35" s="65">
        <v>64</v>
      </c>
      <c r="F35" s="49"/>
      <c r="G35" s="50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</row>
    <row r="36" spans="1:23" ht="25" customHeight="1">
      <c r="A36" s="15">
        <v>26</v>
      </c>
      <c r="B36" s="37">
        <v>171516100035</v>
      </c>
      <c r="C36" s="65">
        <v>28</v>
      </c>
      <c r="D36" s="38"/>
      <c r="E36" s="65">
        <v>54</v>
      </c>
      <c r="F36" s="49"/>
    </row>
    <row r="37" spans="1:23" ht="25" customHeight="1">
      <c r="A37" s="15">
        <v>27</v>
      </c>
      <c r="B37" s="37">
        <v>171516100037</v>
      </c>
      <c r="C37" s="65">
        <v>30</v>
      </c>
      <c r="D37" s="38"/>
      <c r="E37" s="65">
        <v>60</v>
      </c>
      <c r="F37" s="49"/>
    </row>
    <row r="38" spans="1:23" ht="25" customHeight="1">
      <c r="A38" s="15">
        <v>28</v>
      </c>
      <c r="B38" s="37">
        <v>171516100038</v>
      </c>
      <c r="C38" s="65">
        <v>30</v>
      </c>
      <c r="D38" s="38"/>
      <c r="E38" s="65">
        <v>58</v>
      </c>
      <c r="F38" s="49"/>
      <c r="G38" s="5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</row>
    <row r="39" spans="1:23" ht="25" customHeight="1">
      <c r="A39" s="15">
        <v>29</v>
      </c>
      <c r="B39" s="37">
        <v>171516100039</v>
      </c>
      <c r="C39" s="65">
        <v>30</v>
      </c>
      <c r="D39" s="38"/>
      <c r="E39" s="65">
        <v>58</v>
      </c>
      <c r="F39" s="49"/>
      <c r="G39" s="56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</row>
    <row r="40" spans="1:23" ht="25" customHeight="1">
      <c r="A40" s="15">
        <v>30</v>
      </c>
      <c r="B40" s="37">
        <v>171516100040</v>
      </c>
      <c r="C40" s="65">
        <v>28</v>
      </c>
      <c r="D40" s="38"/>
      <c r="E40" s="65">
        <v>58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</row>
    <row r="41" spans="1:23" ht="25" customHeight="1">
      <c r="A41" s="15">
        <v>31</v>
      </c>
      <c r="B41" s="37">
        <v>171516100041</v>
      </c>
      <c r="C41" s="65">
        <v>28</v>
      </c>
      <c r="D41" s="38"/>
      <c r="E41" s="65">
        <v>58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</row>
    <row r="42" spans="1:23" ht="25" customHeight="1">
      <c r="A42" s="15">
        <v>32</v>
      </c>
      <c r="B42" s="37">
        <v>171516100042</v>
      </c>
      <c r="C42" s="65">
        <v>28</v>
      </c>
      <c r="D42" s="38"/>
      <c r="E42" s="65">
        <v>56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</row>
    <row r="43" spans="1:23" ht="25" customHeight="1">
      <c r="A43" s="15">
        <v>33</v>
      </c>
      <c r="B43" s="37">
        <v>171516100043</v>
      </c>
      <c r="C43" s="65">
        <v>26</v>
      </c>
      <c r="D43" s="38"/>
      <c r="E43" s="65">
        <v>56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</row>
    <row r="44" spans="1:23" ht="25" customHeight="1">
      <c r="A44" s="15">
        <v>34</v>
      </c>
      <c r="B44" s="37">
        <v>171516100044</v>
      </c>
      <c r="C44" s="65">
        <v>28</v>
      </c>
      <c r="D44" s="38"/>
      <c r="E44" s="65">
        <v>54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</row>
    <row r="45" spans="1:23" ht="25" customHeight="1">
      <c r="A45" s="15">
        <v>35</v>
      </c>
      <c r="B45" s="37">
        <v>171516100045</v>
      </c>
      <c r="C45" s="65">
        <v>24</v>
      </c>
      <c r="D45" s="38"/>
      <c r="E45" s="65">
        <v>50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</row>
    <row r="46" spans="1:23" ht="25" customHeight="1">
      <c r="A46" s="15">
        <v>36</v>
      </c>
      <c r="B46" s="37">
        <v>171516100048</v>
      </c>
      <c r="C46" s="65">
        <v>30</v>
      </c>
      <c r="D46" s="38"/>
      <c r="E46" s="65">
        <v>58</v>
      </c>
      <c r="F46" s="49"/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</row>
    <row r="47" spans="1:23" ht="25" customHeight="1">
      <c r="A47" s="15">
        <v>37</v>
      </c>
      <c r="B47" s="37">
        <v>171516100049</v>
      </c>
      <c r="C47" s="65">
        <v>30</v>
      </c>
      <c r="D47" s="38"/>
      <c r="E47" s="65">
        <v>58</v>
      </c>
      <c r="F47" s="49"/>
      <c r="G47" s="5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</row>
    <row r="48" spans="1:23" ht="25" customHeight="1">
      <c r="A48" s="15">
        <v>38</v>
      </c>
      <c r="B48" s="37">
        <v>171516100050</v>
      </c>
      <c r="C48" s="65">
        <v>30</v>
      </c>
      <c r="D48" s="38"/>
      <c r="E48" s="65">
        <v>60</v>
      </c>
      <c r="F48" s="49"/>
      <c r="G48" s="5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</row>
    <row r="49" spans="1:22" ht="25" customHeight="1">
      <c r="A49" s="15">
        <v>39</v>
      </c>
      <c r="B49" s="37">
        <v>171516100051</v>
      </c>
      <c r="C49" s="65">
        <v>28</v>
      </c>
      <c r="D49" s="38"/>
      <c r="E49" s="65">
        <v>60</v>
      </c>
      <c r="F49" s="49"/>
      <c r="G49" s="50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</row>
    <row r="50" spans="1:22" ht="25" customHeight="1">
      <c r="A50" s="15">
        <v>40</v>
      </c>
      <c r="B50" s="37">
        <v>171516100052</v>
      </c>
      <c r="C50" s="65">
        <v>26</v>
      </c>
      <c r="D50" s="38"/>
      <c r="E50" s="65">
        <v>56</v>
      </c>
      <c r="F50" s="49"/>
    </row>
    <row r="51" spans="1:22" ht="25" customHeight="1">
      <c r="A51" s="15">
        <v>41</v>
      </c>
      <c r="B51" s="37">
        <v>171516100053</v>
      </c>
      <c r="C51" s="65">
        <v>28</v>
      </c>
      <c r="D51" s="38"/>
      <c r="E51" s="65">
        <v>58</v>
      </c>
      <c r="F51" s="49"/>
    </row>
    <row r="52" spans="1:22" ht="25" customHeight="1">
      <c r="A52" s="15">
        <v>42</v>
      </c>
      <c r="B52" s="37">
        <v>171516100054</v>
      </c>
      <c r="C52" s="65">
        <v>28</v>
      </c>
      <c r="D52" s="54"/>
      <c r="E52" s="65">
        <v>54</v>
      </c>
      <c r="F52" s="55"/>
      <c r="G52" s="5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</row>
    <row r="53" spans="1:22" ht="25" customHeight="1">
      <c r="A53" s="15">
        <v>43</v>
      </c>
      <c r="B53" s="37">
        <v>171516100055</v>
      </c>
      <c r="C53" s="65">
        <v>28</v>
      </c>
      <c r="D53" s="54"/>
      <c r="E53" s="65">
        <v>60</v>
      </c>
      <c r="F53" s="55"/>
      <c r="G53" s="5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</row>
    <row r="54" spans="1:22" ht="25" customHeight="1">
      <c r="A54" s="15">
        <v>44</v>
      </c>
      <c r="B54" s="37">
        <v>171516100056</v>
      </c>
      <c r="C54" s="65">
        <v>30</v>
      </c>
      <c r="D54" s="38"/>
      <c r="E54" s="65">
        <v>60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</row>
    <row r="55" spans="1:22" ht="25" customHeight="1">
      <c r="A55" s="15">
        <v>45</v>
      </c>
      <c r="B55" s="37">
        <v>171516100057</v>
      </c>
      <c r="C55" s="65">
        <v>28</v>
      </c>
      <c r="D55" s="38"/>
      <c r="E55" s="65">
        <v>56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</row>
    <row r="56" spans="1:22" ht="25" customHeight="1">
      <c r="A56" s="15">
        <v>46</v>
      </c>
      <c r="B56" s="37">
        <v>171516100058</v>
      </c>
      <c r="C56" s="65">
        <v>28</v>
      </c>
      <c r="D56" s="38"/>
      <c r="E56" s="65">
        <v>54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</row>
    <row r="57" spans="1:22" ht="25" customHeight="1">
      <c r="A57" s="15">
        <v>47</v>
      </c>
      <c r="B57" s="37">
        <v>171516100059</v>
      </c>
      <c r="C57" s="65">
        <v>30</v>
      </c>
      <c r="D57" s="38"/>
      <c r="E57" s="65">
        <v>58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</row>
    <row r="58" spans="1:22" ht="25" customHeight="1">
      <c r="A58" s="15">
        <v>48</v>
      </c>
      <c r="B58" s="37">
        <v>171516100060</v>
      </c>
      <c r="C58" s="65">
        <v>30</v>
      </c>
      <c r="D58" s="38"/>
      <c r="E58" s="65">
        <v>60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</row>
    <row r="59" spans="1:22" ht="25" customHeight="1">
      <c r="A59" s="15">
        <v>49</v>
      </c>
      <c r="B59" s="37">
        <v>171516100061</v>
      </c>
      <c r="C59" s="65">
        <v>30</v>
      </c>
      <c r="D59" s="38"/>
      <c r="E59" s="65">
        <v>66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</row>
    <row r="60" spans="1:22" ht="25" customHeight="1">
      <c r="A60" s="15">
        <v>50</v>
      </c>
      <c r="B60" s="37">
        <v>171516100062</v>
      </c>
      <c r="C60" s="65">
        <v>22</v>
      </c>
      <c r="D60" s="38"/>
      <c r="E60" s="65">
        <v>54</v>
      </c>
      <c r="F60" s="49"/>
      <c r="G60" s="5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</row>
    <row r="61" spans="1:22" ht="25" customHeight="1">
      <c r="A61" s="15">
        <v>51</v>
      </c>
      <c r="B61" s="37">
        <v>171516100064</v>
      </c>
      <c r="C61" s="65">
        <v>24</v>
      </c>
      <c r="D61" s="38"/>
      <c r="E61" s="65">
        <v>52</v>
      </c>
      <c r="F61" s="49"/>
      <c r="G61" s="56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</row>
    <row r="62" spans="1:22" ht="25" customHeight="1">
      <c r="A62" s="15">
        <v>52</v>
      </c>
      <c r="B62" s="37">
        <v>171516100066</v>
      </c>
      <c r="C62" s="65">
        <v>28</v>
      </c>
      <c r="D62" s="38"/>
      <c r="E62" s="65">
        <v>56</v>
      </c>
      <c r="F62" s="49"/>
      <c r="G62" s="5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</row>
    <row r="63" spans="1:22" ht="25" customHeight="1">
      <c r="A63" s="15">
        <v>53</v>
      </c>
      <c r="B63" s="37">
        <v>171516100067</v>
      </c>
      <c r="C63" s="65">
        <v>30</v>
      </c>
      <c r="D63" s="38"/>
      <c r="E63" s="65">
        <v>66</v>
      </c>
      <c r="F63" s="49"/>
    </row>
    <row r="64" spans="1:22" ht="25" customHeight="1">
      <c r="A64" s="15">
        <v>54</v>
      </c>
      <c r="B64" s="37">
        <v>171516100068</v>
      </c>
      <c r="C64" s="65">
        <v>28</v>
      </c>
      <c r="D64" s="38"/>
      <c r="E64" s="65">
        <v>54</v>
      </c>
      <c r="F64" s="49"/>
    </row>
    <row r="65" spans="1:9" ht="25" customHeight="1">
      <c r="A65" s="15">
        <v>55</v>
      </c>
      <c r="B65" s="37">
        <v>171516100069</v>
      </c>
      <c r="C65" s="65">
        <v>26</v>
      </c>
      <c r="D65" s="38"/>
      <c r="E65" s="65">
        <v>58</v>
      </c>
      <c r="F65" s="49"/>
    </row>
    <row r="66" spans="1:9" ht="25" customHeight="1">
      <c r="A66" s="15">
        <v>56</v>
      </c>
      <c r="B66" s="37">
        <v>171516100070</v>
      </c>
      <c r="C66" s="65">
        <v>30</v>
      </c>
      <c r="D66" s="38"/>
      <c r="E66" s="65">
        <v>66</v>
      </c>
      <c r="F66" s="49"/>
    </row>
    <row r="67" spans="1:9" ht="25" customHeight="1">
      <c r="A67" s="15">
        <v>57</v>
      </c>
      <c r="B67" s="37">
        <v>171516100071</v>
      </c>
      <c r="C67" s="65">
        <v>24</v>
      </c>
      <c r="D67" s="38"/>
      <c r="E67" s="65">
        <v>64</v>
      </c>
      <c r="F67" s="49"/>
    </row>
    <row r="68" spans="1:9" ht="25" customHeight="1">
      <c r="A68" s="15">
        <v>58</v>
      </c>
      <c r="B68" s="37">
        <v>171516100072</v>
      </c>
      <c r="C68" s="65">
        <v>28</v>
      </c>
      <c r="D68" s="38"/>
      <c r="E68" s="65">
        <v>62</v>
      </c>
      <c r="F68" s="49"/>
    </row>
    <row r="69" spans="1:9" ht="25" customHeight="1">
      <c r="A69" s="15">
        <v>59</v>
      </c>
      <c r="B69" s="37">
        <v>171516100073</v>
      </c>
      <c r="C69" s="65">
        <v>30</v>
      </c>
      <c r="D69" s="38"/>
      <c r="E69" s="65">
        <v>64</v>
      </c>
      <c r="F69" s="49"/>
    </row>
    <row r="70" spans="1:9" ht="25" customHeight="1">
      <c r="A70" s="15">
        <v>60</v>
      </c>
      <c r="B70" s="37">
        <v>171516100074</v>
      </c>
      <c r="C70" s="65">
        <v>30</v>
      </c>
      <c r="D70" s="38"/>
      <c r="E70" s="65">
        <v>64</v>
      </c>
      <c r="F70" s="49"/>
    </row>
    <row r="71" spans="1:9" ht="25" customHeight="1">
      <c r="B71" s="37"/>
      <c r="C71" s="38"/>
      <c r="D71" s="38"/>
      <c r="E71" s="38"/>
      <c r="F71" s="49"/>
    </row>
    <row r="72" spans="1:9" ht="25" customHeight="1">
      <c r="B72" s="37"/>
      <c r="C72" s="38"/>
      <c r="D72" s="38"/>
      <c r="E72" s="38"/>
      <c r="F72" s="49"/>
    </row>
    <row r="73" spans="1:9" ht="25" customHeight="1">
      <c r="B73" s="37"/>
      <c r="C73" s="38"/>
      <c r="D73" s="38"/>
      <c r="E73" s="38"/>
      <c r="F73" s="49"/>
    </row>
    <row r="74" spans="1:9" ht="25" customHeight="1">
      <c r="B74" s="37"/>
      <c r="C74" s="38"/>
      <c r="D74" s="38"/>
      <c r="E74" s="38"/>
      <c r="F74" s="49"/>
    </row>
    <row r="75" spans="1:9" ht="25" customHeight="1">
      <c r="B75" s="37"/>
      <c r="C75" s="38"/>
      <c r="D75" s="38"/>
      <c r="E75" s="38"/>
      <c r="F75" s="49"/>
    </row>
    <row r="76" spans="1:9" ht="25" customHeight="1">
      <c r="B76" s="37"/>
      <c r="C76" s="38"/>
      <c r="D76" s="38"/>
      <c r="E76" s="38"/>
      <c r="F76" s="49"/>
    </row>
    <row r="77" spans="1:9" ht="25" customHeight="1">
      <c r="B77" s="37"/>
      <c r="C77" s="38"/>
      <c r="D77" s="38"/>
      <c r="E77" s="38"/>
      <c r="F77" s="49"/>
    </row>
    <row r="78" spans="1:9" ht="25" customHeight="1">
      <c r="B78" s="37"/>
      <c r="C78" s="38"/>
      <c r="D78" s="38"/>
      <c r="E78" s="38"/>
      <c r="F78" s="49"/>
    </row>
    <row r="79" spans="1:9" ht="25" customHeight="1">
      <c r="B79" s="37"/>
      <c r="C79" s="38"/>
      <c r="D79" s="38"/>
      <c r="E79" s="38"/>
      <c r="F79" s="49"/>
      <c r="G79" s="58"/>
    </row>
    <row r="80" spans="1:9" ht="25" customHeight="1">
      <c r="B80" s="37"/>
      <c r="C80" s="54"/>
      <c r="D80" s="54"/>
      <c r="E80" s="54"/>
      <c r="F80" s="55"/>
      <c r="G80" s="58"/>
      <c r="H80"/>
      <c r="I80"/>
    </row>
    <row r="81" spans="1:23" ht="25" customHeight="1">
      <c r="B81" s="37"/>
      <c r="C81" s="54"/>
      <c r="D81" s="54"/>
      <c r="E81" s="54"/>
      <c r="F81" s="55"/>
      <c r="G81" s="58"/>
      <c r="H81"/>
      <c r="I81"/>
    </row>
    <row r="82" spans="1:23" ht="25" customHeight="1">
      <c r="B82" s="37"/>
      <c r="C82" s="38"/>
      <c r="D82" s="38"/>
      <c r="E82" s="38"/>
      <c r="F82" s="49"/>
      <c r="G82" s="58"/>
      <c r="H82"/>
      <c r="I82"/>
    </row>
    <row r="83" spans="1:23">
      <c r="A83" s="58"/>
      <c r="B83" s="58"/>
      <c r="C83" s="58"/>
      <c r="D83" s="58"/>
      <c r="E83" s="58"/>
      <c r="F83" s="58"/>
      <c r="G83" s="58"/>
      <c r="H83"/>
      <c r="I83"/>
    </row>
    <row r="84" spans="1:23" s="67" customFormat="1" ht="15.5">
      <c r="A84" s="58"/>
      <c r="B84" s="58"/>
      <c r="C84" s="66"/>
      <c r="D84" s="66"/>
      <c r="E84" s="66"/>
      <c r="F84" s="66"/>
      <c r="G84" s="58"/>
      <c r="H84"/>
      <c r="I84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5.5">
      <c r="A85" s="58"/>
      <c r="B85" s="58"/>
      <c r="C85" s="58"/>
      <c r="D85" s="58"/>
      <c r="E85" s="58"/>
      <c r="F85" s="58"/>
      <c r="G85" s="58"/>
      <c r="H85"/>
      <c r="I85"/>
      <c r="W85" s="67"/>
    </row>
    <row r="86" spans="1:23" ht="15.5">
      <c r="A86" s="58"/>
      <c r="B86" s="58"/>
      <c r="C86" s="68"/>
      <c r="D86" s="68"/>
      <c r="E86" s="68"/>
      <c r="F86" s="68"/>
      <c r="G86" s="58"/>
      <c r="H86"/>
      <c r="I86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</row>
    <row r="87" spans="1:23">
      <c r="A87" s="58"/>
      <c r="B87" s="58"/>
      <c r="C87" s="58"/>
      <c r="D87" s="58"/>
      <c r="E87" s="58"/>
      <c r="F87" s="58"/>
      <c r="G87" s="58"/>
      <c r="H87"/>
      <c r="I87"/>
    </row>
    <row r="88" spans="1:23">
      <c r="A88" s="58"/>
      <c r="B88" s="58"/>
      <c r="C88" s="58"/>
      <c r="D88" s="58"/>
      <c r="E88" s="58"/>
      <c r="F88" s="58"/>
      <c r="G88" s="58"/>
      <c r="H88"/>
      <c r="I88"/>
    </row>
    <row r="89" spans="1:23">
      <c r="A89" s="58"/>
      <c r="B89" s="58"/>
      <c r="C89" s="58"/>
      <c r="D89" s="58"/>
      <c r="E89" s="58"/>
      <c r="F89" s="58"/>
      <c r="G89" s="58"/>
      <c r="H89"/>
      <c r="I89"/>
    </row>
    <row r="90" spans="1:23">
      <c r="A90" s="58"/>
      <c r="B90" s="58"/>
      <c r="C90" s="58"/>
      <c r="D90" s="58"/>
      <c r="E90" s="58"/>
      <c r="F90" s="58"/>
      <c r="G90" s="58"/>
      <c r="H90"/>
      <c r="I90"/>
    </row>
    <row r="91" spans="1:23" s="67" customFormat="1" ht="15.5">
      <c r="A91" s="58"/>
      <c r="B91" s="58"/>
      <c r="C91" s="58"/>
      <c r="D91" s="58"/>
      <c r="E91" s="58"/>
      <c r="F91" s="58"/>
      <c r="G91" s="58"/>
      <c r="H91"/>
      <c r="I91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5.5">
      <c r="A92" s="58"/>
      <c r="B92" s="58"/>
      <c r="C92" s="58"/>
      <c r="D92" s="58"/>
      <c r="E92" s="58"/>
      <c r="F92" s="58"/>
      <c r="G92" s="58"/>
      <c r="H92"/>
      <c r="I92"/>
      <c r="W92" s="67"/>
    </row>
    <row r="93" spans="1:23" ht="15.5">
      <c r="A93" s="58"/>
      <c r="B93" s="58"/>
      <c r="C93" s="58"/>
      <c r="D93" s="58"/>
      <c r="E93" s="58"/>
      <c r="F93" s="58"/>
      <c r="G93" s="58"/>
      <c r="H93"/>
      <c r="I93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</row>
    <row r="94" spans="1:23">
      <c r="A94" s="58"/>
      <c r="B94" s="58"/>
      <c r="C94" s="58"/>
      <c r="D94" s="58"/>
      <c r="E94" s="58"/>
      <c r="F94" s="58"/>
      <c r="G94" s="58"/>
      <c r="H94"/>
      <c r="I94"/>
    </row>
    <row r="95" spans="1:23">
      <c r="A95" s="58"/>
      <c r="B95" s="58"/>
      <c r="C95" s="58"/>
      <c r="D95" s="58"/>
      <c r="E95" s="58"/>
      <c r="F95" s="58"/>
      <c r="G95" s="58"/>
      <c r="H95"/>
      <c r="I95"/>
    </row>
    <row r="96" spans="1:23">
      <c r="A96" s="58"/>
      <c r="B96" s="58"/>
      <c r="C96" s="58"/>
      <c r="D96" s="58"/>
      <c r="E96" s="58"/>
      <c r="F96" s="58"/>
      <c r="G96" s="58"/>
      <c r="H96"/>
      <c r="I96"/>
    </row>
    <row r="97" spans="1:23">
      <c r="A97" s="58"/>
      <c r="B97" s="58"/>
      <c r="C97" s="58"/>
      <c r="D97" s="58"/>
      <c r="E97" s="58"/>
      <c r="F97" s="58"/>
      <c r="G97" s="58"/>
      <c r="H97"/>
      <c r="I97"/>
    </row>
    <row r="98" spans="1:23">
      <c r="A98" s="58"/>
      <c r="B98" s="58"/>
      <c r="C98" s="58"/>
      <c r="D98" s="58"/>
      <c r="E98" s="58"/>
      <c r="F98" s="58"/>
      <c r="G98" s="58"/>
      <c r="H98"/>
      <c r="I98"/>
    </row>
    <row r="99" spans="1:23" s="67" customFormat="1" ht="15.5">
      <c r="A99" s="58"/>
      <c r="B99" s="58"/>
      <c r="C99" s="58"/>
      <c r="D99" s="58"/>
      <c r="E99" s="58"/>
      <c r="F99" s="58"/>
      <c r="G99" s="58"/>
      <c r="H99"/>
      <c r="I99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5.5">
      <c r="A100" s="58"/>
      <c r="B100" s="58"/>
      <c r="C100" s="58"/>
      <c r="D100" s="58"/>
      <c r="E100" s="58"/>
      <c r="F100" s="58"/>
      <c r="G100" s="58"/>
      <c r="H100"/>
      <c r="I100"/>
      <c r="W100" s="67"/>
    </row>
    <row r="101" spans="1:23" ht="15.5">
      <c r="A101" s="58"/>
      <c r="B101" s="58"/>
      <c r="C101" s="58"/>
      <c r="D101" s="58"/>
      <c r="E101" s="58"/>
      <c r="F101" s="58"/>
      <c r="G101" s="58"/>
      <c r="H101"/>
      <c r="I101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</row>
    <row r="102" spans="1:23">
      <c r="A102" s="58"/>
      <c r="B102" s="58"/>
      <c r="C102" s="58"/>
      <c r="D102" s="58"/>
      <c r="E102" s="58"/>
      <c r="F102" s="58"/>
      <c r="G102" s="58"/>
      <c r="H102"/>
      <c r="I102"/>
    </row>
    <row r="103" spans="1:23">
      <c r="G103" s="58"/>
      <c r="H103"/>
      <c r="I103"/>
    </row>
    <row r="104" spans="1:23">
      <c r="H104"/>
      <c r="I104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honeticPr fontId="15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4"/>
  <sheetViews>
    <sheetView topLeftCell="H11" workbookViewId="0">
      <selection activeCell="H17" sqref="H17:V17"/>
    </sheetView>
  </sheetViews>
  <sheetFormatPr defaultColWidth="5.81640625" defaultRowHeight="14.5"/>
  <cols>
    <col min="1" max="1" width="12.6328125" style="15" customWidth="1"/>
    <col min="2" max="2" width="20.81640625" style="15" customWidth="1"/>
    <col min="3" max="4" width="17.1796875" style="15" customWidth="1"/>
    <col min="5" max="6" width="25.81640625" style="15" customWidth="1"/>
    <col min="7" max="7" width="26.36328125" style="15" customWidth="1"/>
    <col min="8" max="8" width="16.453125" style="2" customWidth="1"/>
    <col min="9" max="9" width="14.453125" style="2" customWidth="1"/>
    <col min="10" max="10" width="9.453125" style="2" customWidth="1"/>
    <col min="11" max="11" width="16.6328125" style="2" customWidth="1"/>
    <col min="12" max="12" width="12.453125" style="2" customWidth="1"/>
    <col min="13" max="13" width="9.54296875" style="2" customWidth="1"/>
    <col min="14" max="14" width="15.54296875" style="2" customWidth="1"/>
    <col min="15" max="246" width="8.81640625" style="2" customWidth="1"/>
    <col min="247" max="247" width="24.6328125" style="2" customWidth="1"/>
    <col min="248" max="248" width="6" style="2" bestFit="1" customWidth="1"/>
    <col min="249" max="256" width="5.81640625" style="2"/>
    <col min="257" max="257" width="12.6328125" style="2" customWidth="1"/>
    <col min="258" max="258" width="20.81640625" style="2" customWidth="1"/>
    <col min="259" max="260" width="17.1796875" style="2" customWidth="1"/>
    <col min="261" max="262" width="25.81640625" style="2" customWidth="1"/>
    <col min="263" max="263" width="26.36328125" style="2" customWidth="1"/>
    <col min="264" max="264" width="16.453125" style="2" customWidth="1"/>
    <col min="265" max="265" width="14.453125" style="2" customWidth="1"/>
    <col min="266" max="266" width="9.453125" style="2" customWidth="1"/>
    <col min="267" max="267" width="16.6328125" style="2" customWidth="1"/>
    <col min="268" max="268" width="12.453125" style="2" customWidth="1"/>
    <col min="269" max="269" width="9.54296875" style="2" customWidth="1"/>
    <col min="270" max="270" width="15.54296875" style="2" customWidth="1"/>
    <col min="271" max="502" width="8.81640625" style="2" customWidth="1"/>
    <col min="503" max="503" width="24.6328125" style="2" customWidth="1"/>
    <col min="504" max="504" width="6" style="2" bestFit="1" customWidth="1"/>
    <col min="505" max="512" width="5.81640625" style="2"/>
    <col min="513" max="513" width="12.6328125" style="2" customWidth="1"/>
    <col min="514" max="514" width="20.81640625" style="2" customWidth="1"/>
    <col min="515" max="516" width="17.1796875" style="2" customWidth="1"/>
    <col min="517" max="518" width="25.81640625" style="2" customWidth="1"/>
    <col min="519" max="519" width="26.36328125" style="2" customWidth="1"/>
    <col min="520" max="520" width="16.453125" style="2" customWidth="1"/>
    <col min="521" max="521" width="14.453125" style="2" customWidth="1"/>
    <col min="522" max="522" width="9.453125" style="2" customWidth="1"/>
    <col min="523" max="523" width="16.6328125" style="2" customWidth="1"/>
    <col min="524" max="524" width="12.453125" style="2" customWidth="1"/>
    <col min="525" max="525" width="9.54296875" style="2" customWidth="1"/>
    <col min="526" max="526" width="15.54296875" style="2" customWidth="1"/>
    <col min="527" max="758" width="8.81640625" style="2" customWidth="1"/>
    <col min="759" max="759" width="24.6328125" style="2" customWidth="1"/>
    <col min="760" max="760" width="6" style="2" bestFit="1" customWidth="1"/>
    <col min="761" max="768" width="5.81640625" style="2"/>
    <col min="769" max="769" width="12.6328125" style="2" customWidth="1"/>
    <col min="770" max="770" width="20.81640625" style="2" customWidth="1"/>
    <col min="771" max="772" width="17.1796875" style="2" customWidth="1"/>
    <col min="773" max="774" width="25.81640625" style="2" customWidth="1"/>
    <col min="775" max="775" width="26.36328125" style="2" customWidth="1"/>
    <col min="776" max="776" width="16.453125" style="2" customWidth="1"/>
    <col min="777" max="777" width="14.453125" style="2" customWidth="1"/>
    <col min="778" max="778" width="9.453125" style="2" customWidth="1"/>
    <col min="779" max="779" width="16.6328125" style="2" customWidth="1"/>
    <col min="780" max="780" width="12.453125" style="2" customWidth="1"/>
    <col min="781" max="781" width="9.54296875" style="2" customWidth="1"/>
    <col min="782" max="782" width="15.54296875" style="2" customWidth="1"/>
    <col min="783" max="1014" width="8.81640625" style="2" customWidth="1"/>
    <col min="1015" max="1015" width="24.6328125" style="2" customWidth="1"/>
    <col min="1016" max="1016" width="6" style="2" bestFit="1" customWidth="1"/>
    <col min="1017" max="1024" width="5.81640625" style="2"/>
    <col min="1025" max="1025" width="12.6328125" style="2" customWidth="1"/>
    <col min="1026" max="1026" width="20.81640625" style="2" customWidth="1"/>
    <col min="1027" max="1028" width="17.1796875" style="2" customWidth="1"/>
    <col min="1029" max="1030" width="25.81640625" style="2" customWidth="1"/>
    <col min="1031" max="1031" width="26.36328125" style="2" customWidth="1"/>
    <col min="1032" max="1032" width="16.453125" style="2" customWidth="1"/>
    <col min="1033" max="1033" width="14.453125" style="2" customWidth="1"/>
    <col min="1034" max="1034" width="9.453125" style="2" customWidth="1"/>
    <col min="1035" max="1035" width="16.6328125" style="2" customWidth="1"/>
    <col min="1036" max="1036" width="12.453125" style="2" customWidth="1"/>
    <col min="1037" max="1037" width="9.54296875" style="2" customWidth="1"/>
    <col min="1038" max="1038" width="15.54296875" style="2" customWidth="1"/>
    <col min="1039" max="1270" width="8.81640625" style="2" customWidth="1"/>
    <col min="1271" max="1271" width="24.6328125" style="2" customWidth="1"/>
    <col min="1272" max="1272" width="6" style="2" bestFit="1" customWidth="1"/>
    <col min="1273" max="1280" width="5.81640625" style="2"/>
    <col min="1281" max="1281" width="12.6328125" style="2" customWidth="1"/>
    <col min="1282" max="1282" width="20.81640625" style="2" customWidth="1"/>
    <col min="1283" max="1284" width="17.1796875" style="2" customWidth="1"/>
    <col min="1285" max="1286" width="25.81640625" style="2" customWidth="1"/>
    <col min="1287" max="1287" width="26.36328125" style="2" customWidth="1"/>
    <col min="1288" max="1288" width="16.453125" style="2" customWidth="1"/>
    <col min="1289" max="1289" width="14.453125" style="2" customWidth="1"/>
    <col min="1290" max="1290" width="9.453125" style="2" customWidth="1"/>
    <col min="1291" max="1291" width="16.6328125" style="2" customWidth="1"/>
    <col min="1292" max="1292" width="12.453125" style="2" customWidth="1"/>
    <col min="1293" max="1293" width="9.54296875" style="2" customWidth="1"/>
    <col min="1294" max="1294" width="15.54296875" style="2" customWidth="1"/>
    <col min="1295" max="1526" width="8.81640625" style="2" customWidth="1"/>
    <col min="1527" max="1527" width="24.6328125" style="2" customWidth="1"/>
    <col min="1528" max="1528" width="6" style="2" bestFit="1" customWidth="1"/>
    <col min="1529" max="1536" width="5.81640625" style="2"/>
    <col min="1537" max="1537" width="12.6328125" style="2" customWidth="1"/>
    <col min="1538" max="1538" width="20.81640625" style="2" customWidth="1"/>
    <col min="1539" max="1540" width="17.1796875" style="2" customWidth="1"/>
    <col min="1541" max="1542" width="25.81640625" style="2" customWidth="1"/>
    <col min="1543" max="1543" width="26.36328125" style="2" customWidth="1"/>
    <col min="1544" max="1544" width="16.453125" style="2" customWidth="1"/>
    <col min="1545" max="1545" width="14.453125" style="2" customWidth="1"/>
    <col min="1546" max="1546" width="9.453125" style="2" customWidth="1"/>
    <col min="1547" max="1547" width="16.6328125" style="2" customWidth="1"/>
    <col min="1548" max="1548" width="12.453125" style="2" customWidth="1"/>
    <col min="1549" max="1549" width="9.54296875" style="2" customWidth="1"/>
    <col min="1550" max="1550" width="15.54296875" style="2" customWidth="1"/>
    <col min="1551" max="1782" width="8.81640625" style="2" customWidth="1"/>
    <col min="1783" max="1783" width="24.6328125" style="2" customWidth="1"/>
    <col min="1784" max="1784" width="6" style="2" bestFit="1" customWidth="1"/>
    <col min="1785" max="1792" width="5.81640625" style="2"/>
    <col min="1793" max="1793" width="12.6328125" style="2" customWidth="1"/>
    <col min="1794" max="1794" width="20.81640625" style="2" customWidth="1"/>
    <col min="1795" max="1796" width="17.1796875" style="2" customWidth="1"/>
    <col min="1797" max="1798" width="25.81640625" style="2" customWidth="1"/>
    <col min="1799" max="1799" width="26.36328125" style="2" customWidth="1"/>
    <col min="1800" max="1800" width="16.453125" style="2" customWidth="1"/>
    <col min="1801" max="1801" width="14.453125" style="2" customWidth="1"/>
    <col min="1802" max="1802" width="9.453125" style="2" customWidth="1"/>
    <col min="1803" max="1803" width="16.6328125" style="2" customWidth="1"/>
    <col min="1804" max="1804" width="12.453125" style="2" customWidth="1"/>
    <col min="1805" max="1805" width="9.54296875" style="2" customWidth="1"/>
    <col min="1806" max="1806" width="15.54296875" style="2" customWidth="1"/>
    <col min="1807" max="2038" width="8.81640625" style="2" customWidth="1"/>
    <col min="2039" max="2039" width="24.6328125" style="2" customWidth="1"/>
    <col min="2040" max="2040" width="6" style="2" bestFit="1" customWidth="1"/>
    <col min="2041" max="2048" width="5.81640625" style="2"/>
    <col min="2049" max="2049" width="12.6328125" style="2" customWidth="1"/>
    <col min="2050" max="2050" width="20.81640625" style="2" customWidth="1"/>
    <col min="2051" max="2052" width="17.1796875" style="2" customWidth="1"/>
    <col min="2053" max="2054" width="25.81640625" style="2" customWidth="1"/>
    <col min="2055" max="2055" width="26.36328125" style="2" customWidth="1"/>
    <col min="2056" max="2056" width="16.453125" style="2" customWidth="1"/>
    <col min="2057" max="2057" width="14.453125" style="2" customWidth="1"/>
    <col min="2058" max="2058" width="9.453125" style="2" customWidth="1"/>
    <col min="2059" max="2059" width="16.6328125" style="2" customWidth="1"/>
    <col min="2060" max="2060" width="12.453125" style="2" customWidth="1"/>
    <col min="2061" max="2061" width="9.54296875" style="2" customWidth="1"/>
    <col min="2062" max="2062" width="15.54296875" style="2" customWidth="1"/>
    <col min="2063" max="2294" width="8.81640625" style="2" customWidth="1"/>
    <col min="2295" max="2295" width="24.6328125" style="2" customWidth="1"/>
    <col min="2296" max="2296" width="6" style="2" bestFit="1" customWidth="1"/>
    <col min="2297" max="2304" width="5.81640625" style="2"/>
    <col min="2305" max="2305" width="12.6328125" style="2" customWidth="1"/>
    <col min="2306" max="2306" width="20.81640625" style="2" customWidth="1"/>
    <col min="2307" max="2308" width="17.1796875" style="2" customWidth="1"/>
    <col min="2309" max="2310" width="25.81640625" style="2" customWidth="1"/>
    <col min="2311" max="2311" width="26.36328125" style="2" customWidth="1"/>
    <col min="2312" max="2312" width="16.453125" style="2" customWidth="1"/>
    <col min="2313" max="2313" width="14.453125" style="2" customWidth="1"/>
    <col min="2314" max="2314" width="9.453125" style="2" customWidth="1"/>
    <col min="2315" max="2315" width="16.6328125" style="2" customWidth="1"/>
    <col min="2316" max="2316" width="12.453125" style="2" customWidth="1"/>
    <col min="2317" max="2317" width="9.54296875" style="2" customWidth="1"/>
    <col min="2318" max="2318" width="15.54296875" style="2" customWidth="1"/>
    <col min="2319" max="2550" width="8.81640625" style="2" customWidth="1"/>
    <col min="2551" max="2551" width="24.6328125" style="2" customWidth="1"/>
    <col min="2552" max="2552" width="6" style="2" bestFit="1" customWidth="1"/>
    <col min="2553" max="2560" width="5.81640625" style="2"/>
    <col min="2561" max="2561" width="12.6328125" style="2" customWidth="1"/>
    <col min="2562" max="2562" width="20.81640625" style="2" customWidth="1"/>
    <col min="2563" max="2564" width="17.1796875" style="2" customWidth="1"/>
    <col min="2565" max="2566" width="25.81640625" style="2" customWidth="1"/>
    <col min="2567" max="2567" width="26.36328125" style="2" customWidth="1"/>
    <col min="2568" max="2568" width="16.453125" style="2" customWidth="1"/>
    <col min="2569" max="2569" width="14.453125" style="2" customWidth="1"/>
    <col min="2570" max="2570" width="9.453125" style="2" customWidth="1"/>
    <col min="2571" max="2571" width="16.6328125" style="2" customWidth="1"/>
    <col min="2572" max="2572" width="12.453125" style="2" customWidth="1"/>
    <col min="2573" max="2573" width="9.54296875" style="2" customWidth="1"/>
    <col min="2574" max="2574" width="15.54296875" style="2" customWidth="1"/>
    <col min="2575" max="2806" width="8.81640625" style="2" customWidth="1"/>
    <col min="2807" max="2807" width="24.6328125" style="2" customWidth="1"/>
    <col min="2808" max="2808" width="6" style="2" bestFit="1" customWidth="1"/>
    <col min="2809" max="2816" width="5.81640625" style="2"/>
    <col min="2817" max="2817" width="12.6328125" style="2" customWidth="1"/>
    <col min="2818" max="2818" width="20.81640625" style="2" customWidth="1"/>
    <col min="2819" max="2820" width="17.1796875" style="2" customWidth="1"/>
    <col min="2821" max="2822" width="25.81640625" style="2" customWidth="1"/>
    <col min="2823" max="2823" width="26.36328125" style="2" customWidth="1"/>
    <col min="2824" max="2824" width="16.453125" style="2" customWidth="1"/>
    <col min="2825" max="2825" width="14.453125" style="2" customWidth="1"/>
    <col min="2826" max="2826" width="9.453125" style="2" customWidth="1"/>
    <col min="2827" max="2827" width="16.6328125" style="2" customWidth="1"/>
    <col min="2828" max="2828" width="12.453125" style="2" customWidth="1"/>
    <col min="2829" max="2829" width="9.54296875" style="2" customWidth="1"/>
    <col min="2830" max="2830" width="15.54296875" style="2" customWidth="1"/>
    <col min="2831" max="3062" width="8.81640625" style="2" customWidth="1"/>
    <col min="3063" max="3063" width="24.6328125" style="2" customWidth="1"/>
    <col min="3064" max="3064" width="6" style="2" bestFit="1" customWidth="1"/>
    <col min="3065" max="3072" width="5.81640625" style="2"/>
    <col min="3073" max="3073" width="12.6328125" style="2" customWidth="1"/>
    <col min="3074" max="3074" width="20.81640625" style="2" customWidth="1"/>
    <col min="3075" max="3076" width="17.1796875" style="2" customWidth="1"/>
    <col min="3077" max="3078" width="25.81640625" style="2" customWidth="1"/>
    <col min="3079" max="3079" width="26.36328125" style="2" customWidth="1"/>
    <col min="3080" max="3080" width="16.453125" style="2" customWidth="1"/>
    <col min="3081" max="3081" width="14.453125" style="2" customWidth="1"/>
    <col min="3082" max="3082" width="9.453125" style="2" customWidth="1"/>
    <col min="3083" max="3083" width="16.6328125" style="2" customWidth="1"/>
    <col min="3084" max="3084" width="12.453125" style="2" customWidth="1"/>
    <col min="3085" max="3085" width="9.54296875" style="2" customWidth="1"/>
    <col min="3086" max="3086" width="15.54296875" style="2" customWidth="1"/>
    <col min="3087" max="3318" width="8.81640625" style="2" customWidth="1"/>
    <col min="3319" max="3319" width="24.6328125" style="2" customWidth="1"/>
    <col min="3320" max="3320" width="6" style="2" bestFit="1" customWidth="1"/>
    <col min="3321" max="3328" width="5.81640625" style="2"/>
    <col min="3329" max="3329" width="12.6328125" style="2" customWidth="1"/>
    <col min="3330" max="3330" width="20.81640625" style="2" customWidth="1"/>
    <col min="3331" max="3332" width="17.1796875" style="2" customWidth="1"/>
    <col min="3333" max="3334" width="25.81640625" style="2" customWidth="1"/>
    <col min="3335" max="3335" width="26.36328125" style="2" customWidth="1"/>
    <col min="3336" max="3336" width="16.453125" style="2" customWidth="1"/>
    <col min="3337" max="3337" width="14.453125" style="2" customWidth="1"/>
    <col min="3338" max="3338" width="9.453125" style="2" customWidth="1"/>
    <col min="3339" max="3339" width="16.6328125" style="2" customWidth="1"/>
    <col min="3340" max="3340" width="12.453125" style="2" customWidth="1"/>
    <col min="3341" max="3341" width="9.54296875" style="2" customWidth="1"/>
    <col min="3342" max="3342" width="15.54296875" style="2" customWidth="1"/>
    <col min="3343" max="3574" width="8.81640625" style="2" customWidth="1"/>
    <col min="3575" max="3575" width="24.6328125" style="2" customWidth="1"/>
    <col min="3576" max="3576" width="6" style="2" bestFit="1" customWidth="1"/>
    <col min="3577" max="3584" width="5.81640625" style="2"/>
    <col min="3585" max="3585" width="12.6328125" style="2" customWidth="1"/>
    <col min="3586" max="3586" width="20.81640625" style="2" customWidth="1"/>
    <col min="3587" max="3588" width="17.1796875" style="2" customWidth="1"/>
    <col min="3589" max="3590" width="25.81640625" style="2" customWidth="1"/>
    <col min="3591" max="3591" width="26.36328125" style="2" customWidth="1"/>
    <col min="3592" max="3592" width="16.453125" style="2" customWidth="1"/>
    <col min="3593" max="3593" width="14.453125" style="2" customWidth="1"/>
    <col min="3594" max="3594" width="9.453125" style="2" customWidth="1"/>
    <col min="3595" max="3595" width="16.6328125" style="2" customWidth="1"/>
    <col min="3596" max="3596" width="12.453125" style="2" customWidth="1"/>
    <col min="3597" max="3597" width="9.54296875" style="2" customWidth="1"/>
    <col min="3598" max="3598" width="15.54296875" style="2" customWidth="1"/>
    <col min="3599" max="3830" width="8.81640625" style="2" customWidth="1"/>
    <col min="3831" max="3831" width="24.6328125" style="2" customWidth="1"/>
    <col min="3832" max="3832" width="6" style="2" bestFit="1" customWidth="1"/>
    <col min="3833" max="3840" width="5.81640625" style="2"/>
    <col min="3841" max="3841" width="12.6328125" style="2" customWidth="1"/>
    <col min="3842" max="3842" width="20.81640625" style="2" customWidth="1"/>
    <col min="3843" max="3844" width="17.1796875" style="2" customWidth="1"/>
    <col min="3845" max="3846" width="25.81640625" style="2" customWidth="1"/>
    <col min="3847" max="3847" width="26.36328125" style="2" customWidth="1"/>
    <col min="3848" max="3848" width="16.453125" style="2" customWidth="1"/>
    <col min="3849" max="3849" width="14.453125" style="2" customWidth="1"/>
    <col min="3850" max="3850" width="9.453125" style="2" customWidth="1"/>
    <col min="3851" max="3851" width="16.6328125" style="2" customWidth="1"/>
    <col min="3852" max="3852" width="12.453125" style="2" customWidth="1"/>
    <col min="3853" max="3853" width="9.54296875" style="2" customWidth="1"/>
    <col min="3854" max="3854" width="15.54296875" style="2" customWidth="1"/>
    <col min="3855" max="4086" width="8.81640625" style="2" customWidth="1"/>
    <col min="4087" max="4087" width="24.6328125" style="2" customWidth="1"/>
    <col min="4088" max="4088" width="6" style="2" bestFit="1" customWidth="1"/>
    <col min="4089" max="4096" width="5.81640625" style="2"/>
    <col min="4097" max="4097" width="12.6328125" style="2" customWidth="1"/>
    <col min="4098" max="4098" width="20.81640625" style="2" customWidth="1"/>
    <col min="4099" max="4100" width="17.1796875" style="2" customWidth="1"/>
    <col min="4101" max="4102" width="25.81640625" style="2" customWidth="1"/>
    <col min="4103" max="4103" width="26.36328125" style="2" customWidth="1"/>
    <col min="4104" max="4104" width="16.453125" style="2" customWidth="1"/>
    <col min="4105" max="4105" width="14.453125" style="2" customWidth="1"/>
    <col min="4106" max="4106" width="9.453125" style="2" customWidth="1"/>
    <col min="4107" max="4107" width="16.6328125" style="2" customWidth="1"/>
    <col min="4108" max="4108" width="12.453125" style="2" customWidth="1"/>
    <col min="4109" max="4109" width="9.54296875" style="2" customWidth="1"/>
    <col min="4110" max="4110" width="15.54296875" style="2" customWidth="1"/>
    <col min="4111" max="4342" width="8.81640625" style="2" customWidth="1"/>
    <col min="4343" max="4343" width="24.6328125" style="2" customWidth="1"/>
    <col min="4344" max="4344" width="6" style="2" bestFit="1" customWidth="1"/>
    <col min="4345" max="4352" width="5.81640625" style="2"/>
    <col min="4353" max="4353" width="12.6328125" style="2" customWidth="1"/>
    <col min="4354" max="4354" width="20.81640625" style="2" customWidth="1"/>
    <col min="4355" max="4356" width="17.1796875" style="2" customWidth="1"/>
    <col min="4357" max="4358" width="25.81640625" style="2" customWidth="1"/>
    <col min="4359" max="4359" width="26.36328125" style="2" customWidth="1"/>
    <col min="4360" max="4360" width="16.453125" style="2" customWidth="1"/>
    <col min="4361" max="4361" width="14.453125" style="2" customWidth="1"/>
    <col min="4362" max="4362" width="9.453125" style="2" customWidth="1"/>
    <col min="4363" max="4363" width="16.6328125" style="2" customWidth="1"/>
    <col min="4364" max="4364" width="12.453125" style="2" customWidth="1"/>
    <col min="4365" max="4365" width="9.54296875" style="2" customWidth="1"/>
    <col min="4366" max="4366" width="15.54296875" style="2" customWidth="1"/>
    <col min="4367" max="4598" width="8.81640625" style="2" customWidth="1"/>
    <col min="4599" max="4599" width="24.6328125" style="2" customWidth="1"/>
    <col min="4600" max="4600" width="6" style="2" bestFit="1" customWidth="1"/>
    <col min="4601" max="4608" width="5.81640625" style="2"/>
    <col min="4609" max="4609" width="12.6328125" style="2" customWidth="1"/>
    <col min="4610" max="4610" width="20.81640625" style="2" customWidth="1"/>
    <col min="4611" max="4612" width="17.1796875" style="2" customWidth="1"/>
    <col min="4613" max="4614" width="25.81640625" style="2" customWidth="1"/>
    <col min="4615" max="4615" width="26.36328125" style="2" customWidth="1"/>
    <col min="4616" max="4616" width="16.453125" style="2" customWidth="1"/>
    <col min="4617" max="4617" width="14.453125" style="2" customWidth="1"/>
    <col min="4618" max="4618" width="9.453125" style="2" customWidth="1"/>
    <col min="4619" max="4619" width="16.6328125" style="2" customWidth="1"/>
    <col min="4620" max="4620" width="12.453125" style="2" customWidth="1"/>
    <col min="4621" max="4621" width="9.54296875" style="2" customWidth="1"/>
    <col min="4622" max="4622" width="15.54296875" style="2" customWidth="1"/>
    <col min="4623" max="4854" width="8.81640625" style="2" customWidth="1"/>
    <col min="4855" max="4855" width="24.6328125" style="2" customWidth="1"/>
    <col min="4856" max="4856" width="6" style="2" bestFit="1" customWidth="1"/>
    <col min="4857" max="4864" width="5.81640625" style="2"/>
    <col min="4865" max="4865" width="12.6328125" style="2" customWidth="1"/>
    <col min="4866" max="4866" width="20.81640625" style="2" customWidth="1"/>
    <col min="4867" max="4868" width="17.1796875" style="2" customWidth="1"/>
    <col min="4869" max="4870" width="25.81640625" style="2" customWidth="1"/>
    <col min="4871" max="4871" width="26.36328125" style="2" customWidth="1"/>
    <col min="4872" max="4872" width="16.453125" style="2" customWidth="1"/>
    <col min="4873" max="4873" width="14.453125" style="2" customWidth="1"/>
    <col min="4874" max="4874" width="9.453125" style="2" customWidth="1"/>
    <col min="4875" max="4875" width="16.6328125" style="2" customWidth="1"/>
    <col min="4876" max="4876" width="12.453125" style="2" customWidth="1"/>
    <col min="4877" max="4877" width="9.54296875" style="2" customWidth="1"/>
    <col min="4878" max="4878" width="15.54296875" style="2" customWidth="1"/>
    <col min="4879" max="5110" width="8.81640625" style="2" customWidth="1"/>
    <col min="5111" max="5111" width="24.6328125" style="2" customWidth="1"/>
    <col min="5112" max="5112" width="6" style="2" bestFit="1" customWidth="1"/>
    <col min="5113" max="5120" width="5.81640625" style="2"/>
    <col min="5121" max="5121" width="12.6328125" style="2" customWidth="1"/>
    <col min="5122" max="5122" width="20.81640625" style="2" customWidth="1"/>
    <col min="5123" max="5124" width="17.1796875" style="2" customWidth="1"/>
    <col min="5125" max="5126" width="25.81640625" style="2" customWidth="1"/>
    <col min="5127" max="5127" width="26.36328125" style="2" customWidth="1"/>
    <col min="5128" max="5128" width="16.453125" style="2" customWidth="1"/>
    <col min="5129" max="5129" width="14.453125" style="2" customWidth="1"/>
    <col min="5130" max="5130" width="9.453125" style="2" customWidth="1"/>
    <col min="5131" max="5131" width="16.6328125" style="2" customWidth="1"/>
    <col min="5132" max="5132" width="12.453125" style="2" customWidth="1"/>
    <col min="5133" max="5133" width="9.54296875" style="2" customWidth="1"/>
    <col min="5134" max="5134" width="15.54296875" style="2" customWidth="1"/>
    <col min="5135" max="5366" width="8.81640625" style="2" customWidth="1"/>
    <col min="5367" max="5367" width="24.6328125" style="2" customWidth="1"/>
    <col min="5368" max="5368" width="6" style="2" bestFit="1" customWidth="1"/>
    <col min="5369" max="5376" width="5.81640625" style="2"/>
    <col min="5377" max="5377" width="12.6328125" style="2" customWidth="1"/>
    <col min="5378" max="5378" width="20.81640625" style="2" customWidth="1"/>
    <col min="5379" max="5380" width="17.1796875" style="2" customWidth="1"/>
    <col min="5381" max="5382" width="25.81640625" style="2" customWidth="1"/>
    <col min="5383" max="5383" width="26.36328125" style="2" customWidth="1"/>
    <col min="5384" max="5384" width="16.453125" style="2" customWidth="1"/>
    <col min="5385" max="5385" width="14.453125" style="2" customWidth="1"/>
    <col min="5386" max="5386" width="9.453125" style="2" customWidth="1"/>
    <col min="5387" max="5387" width="16.6328125" style="2" customWidth="1"/>
    <col min="5388" max="5388" width="12.453125" style="2" customWidth="1"/>
    <col min="5389" max="5389" width="9.54296875" style="2" customWidth="1"/>
    <col min="5390" max="5390" width="15.54296875" style="2" customWidth="1"/>
    <col min="5391" max="5622" width="8.81640625" style="2" customWidth="1"/>
    <col min="5623" max="5623" width="24.6328125" style="2" customWidth="1"/>
    <col min="5624" max="5624" width="6" style="2" bestFit="1" customWidth="1"/>
    <col min="5625" max="5632" width="5.81640625" style="2"/>
    <col min="5633" max="5633" width="12.6328125" style="2" customWidth="1"/>
    <col min="5634" max="5634" width="20.81640625" style="2" customWidth="1"/>
    <col min="5635" max="5636" width="17.1796875" style="2" customWidth="1"/>
    <col min="5637" max="5638" width="25.81640625" style="2" customWidth="1"/>
    <col min="5639" max="5639" width="26.36328125" style="2" customWidth="1"/>
    <col min="5640" max="5640" width="16.453125" style="2" customWidth="1"/>
    <col min="5641" max="5641" width="14.453125" style="2" customWidth="1"/>
    <col min="5642" max="5642" width="9.453125" style="2" customWidth="1"/>
    <col min="5643" max="5643" width="16.6328125" style="2" customWidth="1"/>
    <col min="5644" max="5644" width="12.453125" style="2" customWidth="1"/>
    <col min="5645" max="5645" width="9.54296875" style="2" customWidth="1"/>
    <col min="5646" max="5646" width="15.54296875" style="2" customWidth="1"/>
    <col min="5647" max="5878" width="8.81640625" style="2" customWidth="1"/>
    <col min="5879" max="5879" width="24.6328125" style="2" customWidth="1"/>
    <col min="5880" max="5880" width="6" style="2" bestFit="1" customWidth="1"/>
    <col min="5881" max="5888" width="5.81640625" style="2"/>
    <col min="5889" max="5889" width="12.6328125" style="2" customWidth="1"/>
    <col min="5890" max="5890" width="20.81640625" style="2" customWidth="1"/>
    <col min="5891" max="5892" width="17.1796875" style="2" customWidth="1"/>
    <col min="5893" max="5894" width="25.81640625" style="2" customWidth="1"/>
    <col min="5895" max="5895" width="26.36328125" style="2" customWidth="1"/>
    <col min="5896" max="5896" width="16.453125" style="2" customWidth="1"/>
    <col min="5897" max="5897" width="14.453125" style="2" customWidth="1"/>
    <col min="5898" max="5898" width="9.453125" style="2" customWidth="1"/>
    <col min="5899" max="5899" width="16.6328125" style="2" customWidth="1"/>
    <col min="5900" max="5900" width="12.453125" style="2" customWidth="1"/>
    <col min="5901" max="5901" width="9.54296875" style="2" customWidth="1"/>
    <col min="5902" max="5902" width="15.54296875" style="2" customWidth="1"/>
    <col min="5903" max="6134" width="8.81640625" style="2" customWidth="1"/>
    <col min="6135" max="6135" width="24.6328125" style="2" customWidth="1"/>
    <col min="6136" max="6136" width="6" style="2" bestFit="1" customWidth="1"/>
    <col min="6137" max="6144" width="5.81640625" style="2"/>
    <col min="6145" max="6145" width="12.6328125" style="2" customWidth="1"/>
    <col min="6146" max="6146" width="20.81640625" style="2" customWidth="1"/>
    <col min="6147" max="6148" width="17.1796875" style="2" customWidth="1"/>
    <col min="6149" max="6150" width="25.81640625" style="2" customWidth="1"/>
    <col min="6151" max="6151" width="26.36328125" style="2" customWidth="1"/>
    <col min="6152" max="6152" width="16.453125" style="2" customWidth="1"/>
    <col min="6153" max="6153" width="14.453125" style="2" customWidth="1"/>
    <col min="6154" max="6154" width="9.453125" style="2" customWidth="1"/>
    <col min="6155" max="6155" width="16.6328125" style="2" customWidth="1"/>
    <col min="6156" max="6156" width="12.453125" style="2" customWidth="1"/>
    <col min="6157" max="6157" width="9.54296875" style="2" customWidth="1"/>
    <col min="6158" max="6158" width="15.54296875" style="2" customWidth="1"/>
    <col min="6159" max="6390" width="8.81640625" style="2" customWidth="1"/>
    <col min="6391" max="6391" width="24.6328125" style="2" customWidth="1"/>
    <col min="6392" max="6392" width="6" style="2" bestFit="1" customWidth="1"/>
    <col min="6393" max="6400" width="5.81640625" style="2"/>
    <col min="6401" max="6401" width="12.6328125" style="2" customWidth="1"/>
    <col min="6402" max="6402" width="20.81640625" style="2" customWidth="1"/>
    <col min="6403" max="6404" width="17.1796875" style="2" customWidth="1"/>
    <col min="6405" max="6406" width="25.81640625" style="2" customWidth="1"/>
    <col min="6407" max="6407" width="26.36328125" style="2" customWidth="1"/>
    <col min="6408" max="6408" width="16.453125" style="2" customWidth="1"/>
    <col min="6409" max="6409" width="14.453125" style="2" customWidth="1"/>
    <col min="6410" max="6410" width="9.453125" style="2" customWidth="1"/>
    <col min="6411" max="6411" width="16.6328125" style="2" customWidth="1"/>
    <col min="6412" max="6412" width="12.453125" style="2" customWidth="1"/>
    <col min="6413" max="6413" width="9.54296875" style="2" customWidth="1"/>
    <col min="6414" max="6414" width="15.54296875" style="2" customWidth="1"/>
    <col min="6415" max="6646" width="8.81640625" style="2" customWidth="1"/>
    <col min="6647" max="6647" width="24.6328125" style="2" customWidth="1"/>
    <col min="6648" max="6648" width="6" style="2" bestFit="1" customWidth="1"/>
    <col min="6649" max="6656" width="5.81640625" style="2"/>
    <col min="6657" max="6657" width="12.6328125" style="2" customWidth="1"/>
    <col min="6658" max="6658" width="20.81640625" style="2" customWidth="1"/>
    <col min="6659" max="6660" width="17.1796875" style="2" customWidth="1"/>
    <col min="6661" max="6662" width="25.81640625" style="2" customWidth="1"/>
    <col min="6663" max="6663" width="26.36328125" style="2" customWidth="1"/>
    <col min="6664" max="6664" width="16.453125" style="2" customWidth="1"/>
    <col min="6665" max="6665" width="14.453125" style="2" customWidth="1"/>
    <col min="6666" max="6666" width="9.453125" style="2" customWidth="1"/>
    <col min="6667" max="6667" width="16.6328125" style="2" customWidth="1"/>
    <col min="6668" max="6668" width="12.453125" style="2" customWidth="1"/>
    <col min="6669" max="6669" width="9.54296875" style="2" customWidth="1"/>
    <col min="6670" max="6670" width="15.54296875" style="2" customWidth="1"/>
    <col min="6671" max="6902" width="8.81640625" style="2" customWidth="1"/>
    <col min="6903" max="6903" width="24.6328125" style="2" customWidth="1"/>
    <col min="6904" max="6904" width="6" style="2" bestFit="1" customWidth="1"/>
    <col min="6905" max="6912" width="5.81640625" style="2"/>
    <col min="6913" max="6913" width="12.6328125" style="2" customWidth="1"/>
    <col min="6914" max="6914" width="20.81640625" style="2" customWidth="1"/>
    <col min="6915" max="6916" width="17.1796875" style="2" customWidth="1"/>
    <col min="6917" max="6918" width="25.81640625" style="2" customWidth="1"/>
    <col min="6919" max="6919" width="26.36328125" style="2" customWidth="1"/>
    <col min="6920" max="6920" width="16.453125" style="2" customWidth="1"/>
    <col min="6921" max="6921" width="14.453125" style="2" customWidth="1"/>
    <col min="6922" max="6922" width="9.453125" style="2" customWidth="1"/>
    <col min="6923" max="6923" width="16.6328125" style="2" customWidth="1"/>
    <col min="6924" max="6924" width="12.453125" style="2" customWidth="1"/>
    <col min="6925" max="6925" width="9.54296875" style="2" customWidth="1"/>
    <col min="6926" max="6926" width="15.54296875" style="2" customWidth="1"/>
    <col min="6927" max="7158" width="8.81640625" style="2" customWidth="1"/>
    <col min="7159" max="7159" width="24.6328125" style="2" customWidth="1"/>
    <col min="7160" max="7160" width="6" style="2" bestFit="1" customWidth="1"/>
    <col min="7161" max="7168" width="5.81640625" style="2"/>
    <col min="7169" max="7169" width="12.6328125" style="2" customWidth="1"/>
    <col min="7170" max="7170" width="20.81640625" style="2" customWidth="1"/>
    <col min="7171" max="7172" width="17.1796875" style="2" customWidth="1"/>
    <col min="7173" max="7174" width="25.81640625" style="2" customWidth="1"/>
    <col min="7175" max="7175" width="26.36328125" style="2" customWidth="1"/>
    <col min="7176" max="7176" width="16.453125" style="2" customWidth="1"/>
    <col min="7177" max="7177" width="14.453125" style="2" customWidth="1"/>
    <col min="7178" max="7178" width="9.453125" style="2" customWidth="1"/>
    <col min="7179" max="7179" width="16.6328125" style="2" customWidth="1"/>
    <col min="7180" max="7180" width="12.453125" style="2" customWidth="1"/>
    <col min="7181" max="7181" width="9.54296875" style="2" customWidth="1"/>
    <col min="7182" max="7182" width="15.54296875" style="2" customWidth="1"/>
    <col min="7183" max="7414" width="8.81640625" style="2" customWidth="1"/>
    <col min="7415" max="7415" width="24.6328125" style="2" customWidth="1"/>
    <col min="7416" max="7416" width="6" style="2" bestFit="1" customWidth="1"/>
    <col min="7417" max="7424" width="5.81640625" style="2"/>
    <col min="7425" max="7425" width="12.6328125" style="2" customWidth="1"/>
    <col min="7426" max="7426" width="20.81640625" style="2" customWidth="1"/>
    <col min="7427" max="7428" width="17.1796875" style="2" customWidth="1"/>
    <col min="7429" max="7430" width="25.81640625" style="2" customWidth="1"/>
    <col min="7431" max="7431" width="26.36328125" style="2" customWidth="1"/>
    <col min="7432" max="7432" width="16.453125" style="2" customWidth="1"/>
    <col min="7433" max="7433" width="14.453125" style="2" customWidth="1"/>
    <col min="7434" max="7434" width="9.453125" style="2" customWidth="1"/>
    <col min="7435" max="7435" width="16.6328125" style="2" customWidth="1"/>
    <col min="7436" max="7436" width="12.453125" style="2" customWidth="1"/>
    <col min="7437" max="7437" width="9.54296875" style="2" customWidth="1"/>
    <col min="7438" max="7438" width="15.54296875" style="2" customWidth="1"/>
    <col min="7439" max="7670" width="8.81640625" style="2" customWidth="1"/>
    <col min="7671" max="7671" width="24.6328125" style="2" customWidth="1"/>
    <col min="7672" max="7672" width="6" style="2" bestFit="1" customWidth="1"/>
    <col min="7673" max="7680" width="5.81640625" style="2"/>
    <col min="7681" max="7681" width="12.6328125" style="2" customWidth="1"/>
    <col min="7682" max="7682" width="20.81640625" style="2" customWidth="1"/>
    <col min="7683" max="7684" width="17.1796875" style="2" customWidth="1"/>
    <col min="7685" max="7686" width="25.81640625" style="2" customWidth="1"/>
    <col min="7687" max="7687" width="26.36328125" style="2" customWidth="1"/>
    <col min="7688" max="7688" width="16.453125" style="2" customWidth="1"/>
    <col min="7689" max="7689" width="14.453125" style="2" customWidth="1"/>
    <col min="7690" max="7690" width="9.453125" style="2" customWidth="1"/>
    <col min="7691" max="7691" width="16.6328125" style="2" customWidth="1"/>
    <col min="7692" max="7692" width="12.453125" style="2" customWidth="1"/>
    <col min="7693" max="7693" width="9.54296875" style="2" customWidth="1"/>
    <col min="7694" max="7694" width="15.54296875" style="2" customWidth="1"/>
    <col min="7695" max="7926" width="8.81640625" style="2" customWidth="1"/>
    <col min="7927" max="7927" width="24.6328125" style="2" customWidth="1"/>
    <col min="7928" max="7928" width="6" style="2" bestFit="1" customWidth="1"/>
    <col min="7929" max="7936" width="5.81640625" style="2"/>
    <col min="7937" max="7937" width="12.6328125" style="2" customWidth="1"/>
    <col min="7938" max="7938" width="20.81640625" style="2" customWidth="1"/>
    <col min="7939" max="7940" width="17.1796875" style="2" customWidth="1"/>
    <col min="7941" max="7942" width="25.81640625" style="2" customWidth="1"/>
    <col min="7943" max="7943" width="26.36328125" style="2" customWidth="1"/>
    <col min="7944" max="7944" width="16.453125" style="2" customWidth="1"/>
    <col min="7945" max="7945" width="14.453125" style="2" customWidth="1"/>
    <col min="7946" max="7946" width="9.453125" style="2" customWidth="1"/>
    <col min="7947" max="7947" width="16.6328125" style="2" customWidth="1"/>
    <col min="7948" max="7948" width="12.453125" style="2" customWidth="1"/>
    <col min="7949" max="7949" width="9.54296875" style="2" customWidth="1"/>
    <col min="7950" max="7950" width="15.54296875" style="2" customWidth="1"/>
    <col min="7951" max="8182" width="8.81640625" style="2" customWidth="1"/>
    <col min="8183" max="8183" width="24.6328125" style="2" customWidth="1"/>
    <col min="8184" max="8184" width="6" style="2" bestFit="1" customWidth="1"/>
    <col min="8185" max="8192" width="5.81640625" style="2"/>
    <col min="8193" max="8193" width="12.6328125" style="2" customWidth="1"/>
    <col min="8194" max="8194" width="20.81640625" style="2" customWidth="1"/>
    <col min="8195" max="8196" width="17.1796875" style="2" customWidth="1"/>
    <col min="8197" max="8198" width="25.81640625" style="2" customWidth="1"/>
    <col min="8199" max="8199" width="26.36328125" style="2" customWidth="1"/>
    <col min="8200" max="8200" width="16.453125" style="2" customWidth="1"/>
    <col min="8201" max="8201" width="14.453125" style="2" customWidth="1"/>
    <col min="8202" max="8202" width="9.453125" style="2" customWidth="1"/>
    <col min="8203" max="8203" width="16.6328125" style="2" customWidth="1"/>
    <col min="8204" max="8204" width="12.453125" style="2" customWidth="1"/>
    <col min="8205" max="8205" width="9.54296875" style="2" customWidth="1"/>
    <col min="8206" max="8206" width="15.54296875" style="2" customWidth="1"/>
    <col min="8207" max="8438" width="8.81640625" style="2" customWidth="1"/>
    <col min="8439" max="8439" width="24.6328125" style="2" customWidth="1"/>
    <col min="8440" max="8440" width="6" style="2" bestFit="1" customWidth="1"/>
    <col min="8441" max="8448" width="5.81640625" style="2"/>
    <col min="8449" max="8449" width="12.6328125" style="2" customWidth="1"/>
    <col min="8450" max="8450" width="20.81640625" style="2" customWidth="1"/>
    <col min="8451" max="8452" width="17.1796875" style="2" customWidth="1"/>
    <col min="8453" max="8454" width="25.81640625" style="2" customWidth="1"/>
    <col min="8455" max="8455" width="26.36328125" style="2" customWidth="1"/>
    <col min="8456" max="8456" width="16.453125" style="2" customWidth="1"/>
    <col min="8457" max="8457" width="14.453125" style="2" customWidth="1"/>
    <col min="8458" max="8458" width="9.453125" style="2" customWidth="1"/>
    <col min="8459" max="8459" width="16.6328125" style="2" customWidth="1"/>
    <col min="8460" max="8460" width="12.453125" style="2" customWidth="1"/>
    <col min="8461" max="8461" width="9.54296875" style="2" customWidth="1"/>
    <col min="8462" max="8462" width="15.54296875" style="2" customWidth="1"/>
    <col min="8463" max="8694" width="8.81640625" style="2" customWidth="1"/>
    <col min="8695" max="8695" width="24.6328125" style="2" customWidth="1"/>
    <col min="8696" max="8696" width="6" style="2" bestFit="1" customWidth="1"/>
    <col min="8697" max="8704" width="5.81640625" style="2"/>
    <col min="8705" max="8705" width="12.6328125" style="2" customWidth="1"/>
    <col min="8706" max="8706" width="20.81640625" style="2" customWidth="1"/>
    <col min="8707" max="8708" width="17.1796875" style="2" customWidth="1"/>
    <col min="8709" max="8710" width="25.81640625" style="2" customWidth="1"/>
    <col min="8711" max="8711" width="26.36328125" style="2" customWidth="1"/>
    <col min="8712" max="8712" width="16.453125" style="2" customWidth="1"/>
    <col min="8713" max="8713" width="14.453125" style="2" customWidth="1"/>
    <col min="8714" max="8714" width="9.453125" style="2" customWidth="1"/>
    <col min="8715" max="8715" width="16.6328125" style="2" customWidth="1"/>
    <col min="8716" max="8716" width="12.453125" style="2" customWidth="1"/>
    <col min="8717" max="8717" width="9.54296875" style="2" customWidth="1"/>
    <col min="8718" max="8718" width="15.54296875" style="2" customWidth="1"/>
    <col min="8719" max="8950" width="8.81640625" style="2" customWidth="1"/>
    <col min="8951" max="8951" width="24.6328125" style="2" customWidth="1"/>
    <col min="8952" max="8952" width="6" style="2" bestFit="1" customWidth="1"/>
    <col min="8953" max="8960" width="5.81640625" style="2"/>
    <col min="8961" max="8961" width="12.6328125" style="2" customWidth="1"/>
    <col min="8962" max="8962" width="20.81640625" style="2" customWidth="1"/>
    <col min="8963" max="8964" width="17.1796875" style="2" customWidth="1"/>
    <col min="8965" max="8966" width="25.81640625" style="2" customWidth="1"/>
    <col min="8967" max="8967" width="26.36328125" style="2" customWidth="1"/>
    <col min="8968" max="8968" width="16.453125" style="2" customWidth="1"/>
    <col min="8969" max="8969" width="14.453125" style="2" customWidth="1"/>
    <col min="8970" max="8970" width="9.453125" style="2" customWidth="1"/>
    <col min="8971" max="8971" width="16.6328125" style="2" customWidth="1"/>
    <col min="8972" max="8972" width="12.453125" style="2" customWidth="1"/>
    <col min="8973" max="8973" width="9.54296875" style="2" customWidth="1"/>
    <col min="8974" max="8974" width="15.54296875" style="2" customWidth="1"/>
    <col min="8975" max="9206" width="8.81640625" style="2" customWidth="1"/>
    <col min="9207" max="9207" width="24.6328125" style="2" customWidth="1"/>
    <col min="9208" max="9208" width="6" style="2" bestFit="1" customWidth="1"/>
    <col min="9209" max="9216" width="5.81640625" style="2"/>
    <col min="9217" max="9217" width="12.6328125" style="2" customWidth="1"/>
    <col min="9218" max="9218" width="20.81640625" style="2" customWidth="1"/>
    <col min="9219" max="9220" width="17.1796875" style="2" customWidth="1"/>
    <col min="9221" max="9222" width="25.81640625" style="2" customWidth="1"/>
    <col min="9223" max="9223" width="26.36328125" style="2" customWidth="1"/>
    <col min="9224" max="9224" width="16.453125" style="2" customWidth="1"/>
    <col min="9225" max="9225" width="14.453125" style="2" customWidth="1"/>
    <col min="9226" max="9226" width="9.453125" style="2" customWidth="1"/>
    <col min="9227" max="9227" width="16.6328125" style="2" customWidth="1"/>
    <col min="9228" max="9228" width="12.453125" style="2" customWidth="1"/>
    <col min="9229" max="9229" width="9.54296875" style="2" customWidth="1"/>
    <col min="9230" max="9230" width="15.54296875" style="2" customWidth="1"/>
    <col min="9231" max="9462" width="8.81640625" style="2" customWidth="1"/>
    <col min="9463" max="9463" width="24.6328125" style="2" customWidth="1"/>
    <col min="9464" max="9464" width="6" style="2" bestFit="1" customWidth="1"/>
    <col min="9465" max="9472" width="5.81640625" style="2"/>
    <col min="9473" max="9473" width="12.6328125" style="2" customWidth="1"/>
    <col min="9474" max="9474" width="20.81640625" style="2" customWidth="1"/>
    <col min="9475" max="9476" width="17.1796875" style="2" customWidth="1"/>
    <col min="9477" max="9478" width="25.81640625" style="2" customWidth="1"/>
    <col min="9479" max="9479" width="26.36328125" style="2" customWidth="1"/>
    <col min="9480" max="9480" width="16.453125" style="2" customWidth="1"/>
    <col min="9481" max="9481" width="14.453125" style="2" customWidth="1"/>
    <col min="9482" max="9482" width="9.453125" style="2" customWidth="1"/>
    <col min="9483" max="9483" width="16.6328125" style="2" customWidth="1"/>
    <col min="9484" max="9484" width="12.453125" style="2" customWidth="1"/>
    <col min="9485" max="9485" width="9.54296875" style="2" customWidth="1"/>
    <col min="9486" max="9486" width="15.54296875" style="2" customWidth="1"/>
    <col min="9487" max="9718" width="8.81640625" style="2" customWidth="1"/>
    <col min="9719" max="9719" width="24.6328125" style="2" customWidth="1"/>
    <col min="9720" max="9720" width="6" style="2" bestFit="1" customWidth="1"/>
    <col min="9721" max="9728" width="5.81640625" style="2"/>
    <col min="9729" max="9729" width="12.6328125" style="2" customWidth="1"/>
    <col min="9730" max="9730" width="20.81640625" style="2" customWidth="1"/>
    <col min="9731" max="9732" width="17.1796875" style="2" customWidth="1"/>
    <col min="9733" max="9734" width="25.81640625" style="2" customWidth="1"/>
    <col min="9735" max="9735" width="26.36328125" style="2" customWidth="1"/>
    <col min="9736" max="9736" width="16.453125" style="2" customWidth="1"/>
    <col min="9737" max="9737" width="14.453125" style="2" customWidth="1"/>
    <col min="9738" max="9738" width="9.453125" style="2" customWidth="1"/>
    <col min="9739" max="9739" width="16.6328125" style="2" customWidth="1"/>
    <col min="9740" max="9740" width="12.453125" style="2" customWidth="1"/>
    <col min="9741" max="9741" width="9.54296875" style="2" customWidth="1"/>
    <col min="9742" max="9742" width="15.54296875" style="2" customWidth="1"/>
    <col min="9743" max="9974" width="8.81640625" style="2" customWidth="1"/>
    <col min="9975" max="9975" width="24.6328125" style="2" customWidth="1"/>
    <col min="9976" max="9976" width="6" style="2" bestFit="1" customWidth="1"/>
    <col min="9977" max="9984" width="5.81640625" style="2"/>
    <col min="9985" max="9985" width="12.6328125" style="2" customWidth="1"/>
    <col min="9986" max="9986" width="20.81640625" style="2" customWidth="1"/>
    <col min="9987" max="9988" width="17.1796875" style="2" customWidth="1"/>
    <col min="9989" max="9990" width="25.81640625" style="2" customWidth="1"/>
    <col min="9991" max="9991" width="26.36328125" style="2" customWidth="1"/>
    <col min="9992" max="9992" width="16.453125" style="2" customWidth="1"/>
    <col min="9993" max="9993" width="14.453125" style="2" customWidth="1"/>
    <col min="9994" max="9994" width="9.453125" style="2" customWidth="1"/>
    <col min="9995" max="9995" width="16.6328125" style="2" customWidth="1"/>
    <col min="9996" max="9996" width="12.453125" style="2" customWidth="1"/>
    <col min="9997" max="9997" width="9.54296875" style="2" customWidth="1"/>
    <col min="9998" max="9998" width="15.54296875" style="2" customWidth="1"/>
    <col min="9999" max="10230" width="8.81640625" style="2" customWidth="1"/>
    <col min="10231" max="10231" width="24.6328125" style="2" customWidth="1"/>
    <col min="10232" max="10232" width="6" style="2" bestFit="1" customWidth="1"/>
    <col min="10233" max="10240" width="5.81640625" style="2"/>
    <col min="10241" max="10241" width="12.6328125" style="2" customWidth="1"/>
    <col min="10242" max="10242" width="20.81640625" style="2" customWidth="1"/>
    <col min="10243" max="10244" width="17.1796875" style="2" customWidth="1"/>
    <col min="10245" max="10246" width="25.81640625" style="2" customWidth="1"/>
    <col min="10247" max="10247" width="26.36328125" style="2" customWidth="1"/>
    <col min="10248" max="10248" width="16.453125" style="2" customWidth="1"/>
    <col min="10249" max="10249" width="14.453125" style="2" customWidth="1"/>
    <col min="10250" max="10250" width="9.453125" style="2" customWidth="1"/>
    <col min="10251" max="10251" width="16.6328125" style="2" customWidth="1"/>
    <col min="10252" max="10252" width="12.453125" style="2" customWidth="1"/>
    <col min="10253" max="10253" width="9.54296875" style="2" customWidth="1"/>
    <col min="10254" max="10254" width="15.54296875" style="2" customWidth="1"/>
    <col min="10255" max="10486" width="8.81640625" style="2" customWidth="1"/>
    <col min="10487" max="10487" width="24.6328125" style="2" customWidth="1"/>
    <col min="10488" max="10488" width="6" style="2" bestFit="1" customWidth="1"/>
    <col min="10489" max="10496" width="5.81640625" style="2"/>
    <col min="10497" max="10497" width="12.6328125" style="2" customWidth="1"/>
    <col min="10498" max="10498" width="20.81640625" style="2" customWidth="1"/>
    <col min="10499" max="10500" width="17.1796875" style="2" customWidth="1"/>
    <col min="10501" max="10502" width="25.81640625" style="2" customWidth="1"/>
    <col min="10503" max="10503" width="26.36328125" style="2" customWidth="1"/>
    <col min="10504" max="10504" width="16.453125" style="2" customWidth="1"/>
    <col min="10505" max="10505" width="14.453125" style="2" customWidth="1"/>
    <col min="10506" max="10506" width="9.453125" style="2" customWidth="1"/>
    <col min="10507" max="10507" width="16.6328125" style="2" customWidth="1"/>
    <col min="10508" max="10508" width="12.453125" style="2" customWidth="1"/>
    <col min="10509" max="10509" width="9.54296875" style="2" customWidth="1"/>
    <col min="10510" max="10510" width="15.54296875" style="2" customWidth="1"/>
    <col min="10511" max="10742" width="8.81640625" style="2" customWidth="1"/>
    <col min="10743" max="10743" width="24.6328125" style="2" customWidth="1"/>
    <col min="10744" max="10744" width="6" style="2" bestFit="1" customWidth="1"/>
    <col min="10745" max="10752" width="5.81640625" style="2"/>
    <col min="10753" max="10753" width="12.6328125" style="2" customWidth="1"/>
    <col min="10754" max="10754" width="20.81640625" style="2" customWidth="1"/>
    <col min="10755" max="10756" width="17.1796875" style="2" customWidth="1"/>
    <col min="10757" max="10758" width="25.81640625" style="2" customWidth="1"/>
    <col min="10759" max="10759" width="26.36328125" style="2" customWidth="1"/>
    <col min="10760" max="10760" width="16.453125" style="2" customWidth="1"/>
    <col min="10761" max="10761" width="14.453125" style="2" customWidth="1"/>
    <col min="10762" max="10762" width="9.453125" style="2" customWidth="1"/>
    <col min="10763" max="10763" width="16.6328125" style="2" customWidth="1"/>
    <col min="10764" max="10764" width="12.453125" style="2" customWidth="1"/>
    <col min="10765" max="10765" width="9.54296875" style="2" customWidth="1"/>
    <col min="10766" max="10766" width="15.54296875" style="2" customWidth="1"/>
    <col min="10767" max="10998" width="8.81640625" style="2" customWidth="1"/>
    <col min="10999" max="10999" width="24.6328125" style="2" customWidth="1"/>
    <col min="11000" max="11000" width="6" style="2" bestFit="1" customWidth="1"/>
    <col min="11001" max="11008" width="5.81640625" style="2"/>
    <col min="11009" max="11009" width="12.6328125" style="2" customWidth="1"/>
    <col min="11010" max="11010" width="20.81640625" style="2" customWidth="1"/>
    <col min="11011" max="11012" width="17.1796875" style="2" customWidth="1"/>
    <col min="11013" max="11014" width="25.81640625" style="2" customWidth="1"/>
    <col min="11015" max="11015" width="26.36328125" style="2" customWidth="1"/>
    <col min="11016" max="11016" width="16.453125" style="2" customWidth="1"/>
    <col min="11017" max="11017" width="14.453125" style="2" customWidth="1"/>
    <col min="11018" max="11018" width="9.453125" style="2" customWidth="1"/>
    <col min="11019" max="11019" width="16.6328125" style="2" customWidth="1"/>
    <col min="11020" max="11020" width="12.453125" style="2" customWidth="1"/>
    <col min="11021" max="11021" width="9.54296875" style="2" customWidth="1"/>
    <col min="11022" max="11022" width="15.54296875" style="2" customWidth="1"/>
    <col min="11023" max="11254" width="8.81640625" style="2" customWidth="1"/>
    <col min="11255" max="11255" width="24.6328125" style="2" customWidth="1"/>
    <col min="11256" max="11256" width="6" style="2" bestFit="1" customWidth="1"/>
    <col min="11257" max="11264" width="5.81640625" style="2"/>
    <col min="11265" max="11265" width="12.6328125" style="2" customWidth="1"/>
    <col min="11266" max="11266" width="20.81640625" style="2" customWidth="1"/>
    <col min="11267" max="11268" width="17.1796875" style="2" customWidth="1"/>
    <col min="11269" max="11270" width="25.81640625" style="2" customWidth="1"/>
    <col min="11271" max="11271" width="26.36328125" style="2" customWidth="1"/>
    <col min="11272" max="11272" width="16.453125" style="2" customWidth="1"/>
    <col min="11273" max="11273" width="14.453125" style="2" customWidth="1"/>
    <col min="11274" max="11274" width="9.453125" style="2" customWidth="1"/>
    <col min="11275" max="11275" width="16.6328125" style="2" customWidth="1"/>
    <col min="11276" max="11276" width="12.453125" style="2" customWidth="1"/>
    <col min="11277" max="11277" width="9.54296875" style="2" customWidth="1"/>
    <col min="11278" max="11278" width="15.54296875" style="2" customWidth="1"/>
    <col min="11279" max="11510" width="8.81640625" style="2" customWidth="1"/>
    <col min="11511" max="11511" width="24.6328125" style="2" customWidth="1"/>
    <col min="11512" max="11512" width="6" style="2" bestFit="1" customWidth="1"/>
    <col min="11513" max="11520" width="5.81640625" style="2"/>
    <col min="11521" max="11521" width="12.6328125" style="2" customWidth="1"/>
    <col min="11522" max="11522" width="20.81640625" style="2" customWidth="1"/>
    <col min="11523" max="11524" width="17.1796875" style="2" customWidth="1"/>
    <col min="11525" max="11526" width="25.81640625" style="2" customWidth="1"/>
    <col min="11527" max="11527" width="26.36328125" style="2" customWidth="1"/>
    <col min="11528" max="11528" width="16.453125" style="2" customWidth="1"/>
    <col min="11529" max="11529" width="14.453125" style="2" customWidth="1"/>
    <col min="11530" max="11530" width="9.453125" style="2" customWidth="1"/>
    <col min="11531" max="11531" width="16.6328125" style="2" customWidth="1"/>
    <col min="11532" max="11532" width="12.453125" style="2" customWidth="1"/>
    <col min="11533" max="11533" width="9.54296875" style="2" customWidth="1"/>
    <col min="11534" max="11534" width="15.54296875" style="2" customWidth="1"/>
    <col min="11535" max="11766" width="8.81640625" style="2" customWidth="1"/>
    <col min="11767" max="11767" width="24.6328125" style="2" customWidth="1"/>
    <col min="11768" max="11768" width="6" style="2" bestFit="1" customWidth="1"/>
    <col min="11769" max="11776" width="5.81640625" style="2"/>
    <col min="11777" max="11777" width="12.6328125" style="2" customWidth="1"/>
    <col min="11778" max="11778" width="20.81640625" style="2" customWidth="1"/>
    <col min="11779" max="11780" width="17.1796875" style="2" customWidth="1"/>
    <col min="11781" max="11782" width="25.81640625" style="2" customWidth="1"/>
    <col min="11783" max="11783" width="26.36328125" style="2" customWidth="1"/>
    <col min="11784" max="11784" width="16.453125" style="2" customWidth="1"/>
    <col min="11785" max="11785" width="14.453125" style="2" customWidth="1"/>
    <col min="11786" max="11786" width="9.453125" style="2" customWidth="1"/>
    <col min="11787" max="11787" width="16.6328125" style="2" customWidth="1"/>
    <col min="11788" max="11788" width="12.453125" style="2" customWidth="1"/>
    <col min="11789" max="11789" width="9.54296875" style="2" customWidth="1"/>
    <col min="11790" max="11790" width="15.54296875" style="2" customWidth="1"/>
    <col min="11791" max="12022" width="8.81640625" style="2" customWidth="1"/>
    <col min="12023" max="12023" width="24.6328125" style="2" customWidth="1"/>
    <col min="12024" max="12024" width="6" style="2" bestFit="1" customWidth="1"/>
    <col min="12025" max="12032" width="5.81640625" style="2"/>
    <col min="12033" max="12033" width="12.6328125" style="2" customWidth="1"/>
    <col min="12034" max="12034" width="20.81640625" style="2" customWidth="1"/>
    <col min="12035" max="12036" width="17.1796875" style="2" customWidth="1"/>
    <col min="12037" max="12038" width="25.81640625" style="2" customWidth="1"/>
    <col min="12039" max="12039" width="26.36328125" style="2" customWidth="1"/>
    <col min="12040" max="12040" width="16.453125" style="2" customWidth="1"/>
    <col min="12041" max="12041" width="14.453125" style="2" customWidth="1"/>
    <col min="12042" max="12042" width="9.453125" style="2" customWidth="1"/>
    <col min="12043" max="12043" width="16.6328125" style="2" customWidth="1"/>
    <col min="12044" max="12044" width="12.453125" style="2" customWidth="1"/>
    <col min="12045" max="12045" width="9.54296875" style="2" customWidth="1"/>
    <col min="12046" max="12046" width="15.54296875" style="2" customWidth="1"/>
    <col min="12047" max="12278" width="8.81640625" style="2" customWidth="1"/>
    <col min="12279" max="12279" width="24.6328125" style="2" customWidth="1"/>
    <col min="12280" max="12280" width="6" style="2" bestFit="1" customWidth="1"/>
    <col min="12281" max="12288" width="5.81640625" style="2"/>
    <col min="12289" max="12289" width="12.6328125" style="2" customWidth="1"/>
    <col min="12290" max="12290" width="20.81640625" style="2" customWidth="1"/>
    <col min="12291" max="12292" width="17.1796875" style="2" customWidth="1"/>
    <col min="12293" max="12294" width="25.81640625" style="2" customWidth="1"/>
    <col min="12295" max="12295" width="26.36328125" style="2" customWidth="1"/>
    <col min="12296" max="12296" width="16.453125" style="2" customWidth="1"/>
    <col min="12297" max="12297" width="14.453125" style="2" customWidth="1"/>
    <col min="12298" max="12298" width="9.453125" style="2" customWidth="1"/>
    <col min="12299" max="12299" width="16.6328125" style="2" customWidth="1"/>
    <col min="12300" max="12300" width="12.453125" style="2" customWidth="1"/>
    <col min="12301" max="12301" width="9.54296875" style="2" customWidth="1"/>
    <col min="12302" max="12302" width="15.54296875" style="2" customWidth="1"/>
    <col min="12303" max="12534" width="8.81640625" style="2" customWidth="1"/>
    <col min="12535" max="12535" width="24.6328125" style="2" customWidth="1"/>
    <col min="12536" max="12536" width="6" style="2" bestFit="1" customWidth="1"/>
    <col min="12537" max="12544" width="5.81640625" style="2"/>
    <col min="12545" max="12545" width="12.6328125" style="2" customWidth="1"/>
    <col min="12546" max="12546" width="20.81640625" style="2" customWidth="1"/>
    <col min="12547" max="12548" width="17.1796875" style="2" customWidth="1"/>
    <col min="12549" max="12550" width="25.81640625" style="2" customWidth="1"/>
    <col min="12551" max="12551" width="26.36328125" style="2" customWidth="1"/>
    <col min="12552" max="12552" width="16.453125" style="2" customWidth="1"/>
    <col min="12553" max="12553" width="14.453125" style="2" customWidth="1"/>
    <col min="12554" max="12554" width="9.453125" style="2" customWidth="1"/>
    <col min="12555" max="12555" width="16.6328125" style="2" customWidth="1"/>
    <col min="12556" max="12556" width="12.453125" style="2" customWidth="1"/>
    <col min="12557" max="12557" width="9.54296875" style="2" customWidth="1"/>
    <col min="12558" max="12558" width="15.54296875" style="2" customWidth="1"/>
    <col min="12559" max="12790" width="8.81640625" style="2" customWidth="1"/>
    <col min="12791" max="12791" width="24.6328125" style="2" customWidth="1"/>
    <col min="12792" max="12792" width="6" style="2" bestFit="1" customWidth="1"/>
    <col min="12793" max="12800" width="5.81640625" style="2"/>
    <col min="12801" max="12801" width="12.6328125" style="2" customWidth="1"/>
    <col min="12802" max="12802" width="20.81640625" style="2" customWidth="1"/>
    <col min="12803" max="12804" width="17.1796875" style="2" customWidth="1"/>
    <col min="12805" max="12806" width="25.81640625" style="2" customWidth="1"/>
    <col min="12807" max="12807" width="26.36328125" style="2" customWidth="1"/>
    <col min="12808" max="12808" width="16.453125" style="2" customWidth="1"/>
    <col min="12809" max="12809" width="14.453125" style="2" customWidth="1"/>
    <col min="12810" max="12810" width="9.453125" style="2" customWidth="1"/>
    <col min="12811" max="12811" width="16.6328125" style="2" customWidth="1"/>
    <col min="12812" max="12812" width="12.453125" style="2" customWidth="1"/>
    <col min="12813" max="12813" width="9.54296875" style="2" customWidth="1"/>
    <col min="12814" max="12814" width="15.54296875" style="2" customWidth="1"/>
    <col min="12815" max="13046" width="8.81640625" style="2" customWidth="1"/>
    <col min="13047" max="13047" width="24.6328125" style="2" customWidth="1"/>
    <col min="13048" max="13048" width="6" style="2" bestFit="1" customWidth="1"/>
    <col min="13049" max="13056" width="5.81640625" style="2"/>
    <col min="13057" max="13057" width="12.6328125" style="2" customWidth="1"/>
    <col min="13058" max="13058" width="20.81640625" style="2" customWidth="1"/>
    <col min="13059" max="13060" width="17.1796875" style="2" customWidth="1"/>
    <col min="13061" max="13062" width="25.81640625" style="2" customWidth="1"/>
    <col min="13063" max="13063" width="26.36328125" style="2" customWidth="1"/>
    <col min="13064" max="13064" width="16.453125" style="2" customWidth="1"/>
    <col min="13065" max="13065" width="14.453125" style="2" customWidth="1"/>
    <col min="13066" max="13066" width="9.453125" style="2" customWidth="1"/>
    <col min="13067" max="13067" width="16.6328125" style="2" customWidth="1"/>
    <col min="13068" max="13068" width="12.453125" style="2" customWidth="1"/>
    <col min="13069" max="13069" width="9.54296875" style="2" customWidth="1"/>
    <col min="13070" max="13070" width="15.54296875" style="2" customWidth="1"/>
    <col min="13071" max="13302" width="8.81640625" style="2" customWidth="1"/>
    <col min="13303" max="13303" width="24.6328125" style="2" customWidth="1"/>
    <col min="13304" max="13304" width="6" style="2" bestFit="1" customWidth="1"/>
    <col min="13305" max="13312" width="5.81640625" style="2"/>
    <col min="13313" max="13313" width="12.6328125" style="2" customWidth="1"/>
    <col min="13314" max="13314" width="20.81640625" style="2" customWidth="1"/>
    <col min="13315" max="13316" width="17.1796875" style="2" customWidth="1"/>
    <col min="13317" max="13318" width="25.81640625" style="2" customWidth="1"/>
    <col min="13319" max="13319" width="26.36328125" style="2" customWidth="1"/>
    <col min="13320" max="13320" width="16.453125" style="2" customWidth="1"/>
    <col min="13321" max="13321" width="14.453125" style="2" customWidth="1"/>
    <col min="13322" max="13322" width="9.453125" style="2" customWidth="1"/>
    <col min="13323" max="13323" width="16.6328125" style="2" customWidth="1"/>
    <col min="13324" max="13324" width="12.453125" style="2" customWidth="1"/>
    <col min="13325" max="13325" width="9.54296875" style="2" customWidth="1"/>
    <col min="13326" max="13326" width="15.54296875" style="2" customWidth="1"/>
    <col min="13327" max="13558" width="8.81640625" style="2" customWidth="1"/>
    <col min="13559" max="13559" width="24.6328125" style="2" customWidth="1"/>
    <col min="13560" max="13560" width="6" style="2" bestFit="1" customWidth="1"/>
    <col min="13561" max="13568" width="5.81640625" style="2"/>
    <col min="13569" max="13569" width="12.6328125" style="2" customWidth="1"/>
    <col min="13570" max="13570" width="20.81640625" style="2" customWidth="1"/>
    <col min="13571" max="13572" width="17.1796875" style="2" customWidth="1"/>
    <col min="13573" max="13574" width="25.81640625" style="2" customWidth="1"/>
    <col min="13575" max="13575" width="26.36328125" style="2" customWidth="1"/>
    <col min="13576" max="13576" width="16.453125" style="2" customWidth="1"/>
    <col min="13577" max="13577" width="14.453125" style="2" customWidth="1"/>
    <col min="13578" max="13578" width="9.453125" style="2" customWidth="1"/>
    <col min="13579" max="13579" width="16.6328125" style="2" customWidth="1"/>
    <col min="13580" max="13580" width="12.453125" style="2" customWidth="1"/>
    <col min="13581" max="13581" width="9.54296875" style="2" customWidth="1"/>
    <col min="13582" max="13582" width="15.54296875" style="2" customWidth="1"/>
    <col min="13583" max="13814" width="8.81640625" style="2" customWidth="1"/>
    <col min="13815" max="13815" width="24.6328125" style="2" customWidth="1"/>
    <col min="13816" max="13816" width="6" style="2" bestFit="1" customWidth="1"/>
    <col min="13817" max="13824" width="5.81640625" style="2"/>
    <col min="13825" max="13825" width="12.6328125" style="2" customWidth="1"/>
    <col min="13826" max="13826" width="20.81640625" style="2" customWidth="1"/>
    <col min="13827" max="13828" width="17.1796875" style="2" customWidth="1"/>
    <col min="13829" max="13830" width="25.81640625" style="2" customWidth="1"/>
    <col min="13831" max="13831" width="26.36328125" style="2" customWidth="1"/>
    <col min="13832" max="13832" width="16.453125" style="2" customWidth="1"/>
    <col min="13833" max="13833" width="14.453125" style="2" customWidth="1"/>
    <col min="13834" max="13834" width="9.453125" style="2" customWidth="1"/>
    <col min="13835" max="13835" width="16.6328125" style="2" customWidth="1"/>
    <col min="13836" max="13836" width="12.453125" style="2" customWidth="1"/>
    <col min="13837" max="13837" width="9.54296875" style="2" customWidth="1"/>
    <col min="13838" max="13838" width="15.54296875" style="2" customWidth="1"/>
    <col min="13839" max="14070" width="8.81640625" style="2" customWidth="1"/>
    <col min="14071" max="14071" width="24.6328125" style="2" customWidth="1"/>
    <col min="14072" max="14072" width="6" style="2" bestFit="1" customWidth="1"/>
    <col min="14073" max="14080" width="5.81640625" style="2"/>
    <col min="14081" max="14081" width="12.6328125" style="2" customWidth="1"/>
    <col min="14082" max="14082" width="20.81640625" style="2" customWidth="1"/>
    <col min="14083" max="14084" width="17.1796875" style="2" customWidth="1"/>
    <col min="14085" max="14086" width="25.81640625" style="2" customWidth="1"/>
    <col min="14087" max="14087" width="26.36328125" style="2" customWidth="1"/>
    <col min="14088" max="14088" width="16.453125" style="2" customWidth="1"/>
    <col min="14089" max="14089" width="14.453125" style="2" customWidth="1"/>
    <col min="14090" max="14090" width="9.453125" style="2" customWidth="1"/>
    <col min="14091" max="14091" width="16.6328125" style="2" customWidth="1"/>
    <col min="14092" max="14092" width="12.453125" style="2" customWidth="1"/>
    <col min="14093" max="14093" width="9.54296875" style="2" customWidth="1"/>
    <col min="14094" max="14094" width="15.54296875" style="2" customWidth="1"/>
    <col min="14095" max="14326" width="8.81640625" style="2" customWidth="1"/>
    <col min="14327" max="14327" width="24.6328125" style="2" customWidth="1"/>
    <col min="14328" max="14328" width="6" style="2" bestFit="1" customWidth="1"/>
    <col min="14329" max="14336" width="5.81640625" style="2"/>
    <col min="14337" max="14337" width="12.6328125" style="2" customWidth="1"/>
    <col min="14338" max="14338" width="20.81640625" style="2" customWidth="1"/>
    <col min="14339" max="14340" width="17.1796875" style="2" customWidth="1"/>
    <col min="14341" max="14342" width="25.81640625" style="2" customWidth="1"/>
    <col min="14343" max="14343" width="26.36328125" style="2" customWidth="1"/>
    <col min="14344" max="14344" width="16.453125" style="2" customWidth="1"/>
    <col min="14345" max="14345" width="14.453125" style="2" customWidth="1"/>
    <col min="14346" max="14346" width="9.453125" style="2" customWidth="1"/>
    <col min="14347" max="14347" width="16.6328125" style="2" customWidth="1"/>
    <col min="14348" max="14348" width="12.453125" style="2" customWidth="1"/>
    <col min="14349" max="14349" width="9.54296875" style="2" customWidth="1"/>
    <col min="14350" max="14350" width="15.54296875" style="2" customWidth="1"/>
    <col min="14351" max="14582" width="8.81640625" style="2" customWidth="1"/>
    <col min="14583" max="14583" width="24.6328125" style="2" customWidth="1"/>
    <col min="14584" max="14584" width="6" style="2" bestFit="1" customWidth="1"/>
    <col min="14585" max="14592" width="5.81640625" style="2"/>
    <col min="14593" max="14593" width="12.6328125" style="2" customWidth="1"/>
    <col min="14594" max="14594" width="20.81640625" style="2" customWidth="1"/>
    <col min="14595" max="14596" width="17.1796875" style="2" customWidth="1"/>
    <col min="14597" max="14598" width="25.81640625" style="2" customWidth="1"/>
    <col min="14599" max="14599" width="26.36328125" style="2" customWidth="1"/>
    <col min="14600" max="14600" width="16.453125" style="2" customWidth="1"/>
    <col min="14601" max="14601" width="14.453125" style="2" customWidth="1"/>
    <col min="14602" max="14602" width="9.453125" style="2" customWidth="1"/>
    <col min="14603" max="14603" width="16.6328125" style="2" customWidth="1"/>
    <col min="14604" max="14604" width="12.453125" style="2" customWidth="1"/>
    <col min="14605" max="14605" width="9.54296875" style="2" customWidth="1"/>
    <col min="14606" max="14606" width="15.54296875" style="2" customWidth="1"/>
    <col min="14607" max="14838" width="8.81640625" style="2" customWidth="1"/>
    <col min="14839" max="14839" width="24.6328125" style="2" customWidth="1"/>
    <col min="14840" max="14840" width="6" style="2" bestFit="1" customWidth="1"/>
    <col min="14841" max="14848" width="5.81640625" style="2"/>
    <col min="14849" max="14849" width="12.6328125" style="2" customWidth="1"/>
    <col min="14850" max="14850" width="20.81640625" style="2" customWidth="1"/>
    <col min="14851" max="14852" width="17.1796875" style="2" customWidth="1"/>
    <col min="14853" max="14854" width="25.81640625" style="2" customWidth="1"/>
    <col min="14855" max="14855" width="26.36328125" style="2" customWidth="1"/>
    <col min="14856" max="14856" width="16.453125" style="2" customWidth="1"/>
    <col min="14857" max="14857" width="14.453125" style="2" customWidth="1"/>
    <col min="14858" max="14858" width="9.453125" style="2" customWidth="1"/>
    <col min="14859" max="14859" width="16.6328125" style="2" customWidth="1"/>
    <col min="14860" max="14860" width="12.453125" style="2" customWidth="1"/>
    <col min="14861" max="14861" width="9.54296875" style="2" customWidth="1"/>
    <col min="14862" max="14862" width="15.54296875" style="2" customWidth="1"/>
    <col min="14863" max="15094" width="8.81640625" style="2" customWidth="1"/>
    <col min="15095" max="15095" width="24.6328125" style="2" customWidth="1"/>
    <col min="15096" max="15096" width="6" style="2" bestFit="1" customWidth="1"/>
    <col min="15097" max="15104" width="5.81640625" style="2"/>
    <col min="15105" max="15105" width="12.6328125" style="2" customWidth="1"/>
    <col min="15106" max="15106" width="20.81640625" style="2" customWidth="1"/>
    <col min="15107" max="15108" width="17.1796875" style="2" customWidth="1"/>
    <col min="15109" max="15110" width="25.81640625" style="2" customWidth="1"/>
    <col min="15111" max="15111" width="26.36328125" style="2" customWidth="1"/>
    <col min="15112" max="15112" width="16.453125" style="2" customWidth="1"/>
    <col min="15113" max="15113" width="14.453125" style="2" customWidth="1"/>
    <col min="15114" max="15114" width="9.453125" style="2" customWidth="1"/>
    <col min="15115" max="15115" width="16.6328125" style="2" customWidth="1"/>
    <col min="15116" max="15116" width="12.453125" style="2" customWidth="1"/>
    <col min="15117" max="15117" width="9.54296875" style="2" customWidth="1"/>
    <col min="15118" max="15118" width="15.54296875" style="2" customWidth="1"/>
    <col min="15119" max="15350" width="8.81640625" style="2" customWidth="1"/>
    <col min="15351" max="15351" width="24.6328125" style="2" customWidth="1"/>
    <col min="15352" max="15352" width="6" style="2" bestFit="1" customWidth="1"/>
    <col min="15353" max="15360" width="5.81640625" style="2"/>
    <col min="15361" max="15361" width="12.6328125" style="2" customWidth="1"/>
    <col min="15362" max="15362" width="20.81640625" style="2" customWidth="1"/>
    <col min="15363" max="15364" width="17.1796875" style="2" customWidth="1"/>
    <col min="15365" max="15366" width="25.81640625" style="2" customWidth="1"/>
    <col min="15367" max="15367" width="26.36328125" style="2" customWidth="1"/>
    <col min="15368" max="15368" width="16.453125" style="2" customWidth="1"/>
    <col min="15369" max="15369" width="14.453125" style="2" customWidth="1"/>
    <col min="15370" max="15370" width="9.453125" style="2" customWidth="1"/>
    <col min="15371" max="15371" width="16.6328125" style="2" customWidth="1"/>
    <col min="15372" max="15372" width="12.453125" style="2" customWidth="1"/>
    <col min="15373" max="15373" width="9.54296875" style="2" customWidth="1"/>
    <col min="15374" max="15374" width="15.54296875" style="2" customWidth="1"/>
    <col min="15375" max="15606" width="8.81640625" style="2" customWidth="1"/>
    <col min="15607" max="15607" width="24.6328125" style="2" customWidth="1"/>
    <col min="15608" max="15608" width="6" style="2" bestFit="1" customWidth="1"/>
    <col min="15609" max="15616" width="5.81640625" style="2"/>
    <col min="15617" max="15617" width="12.6328125" style="2" customWidth="1"/>
    <col min="15618" max="15618" width="20.81640625" style="2" customWidth="1"/>
    <col min="15619" max="15620" width="17.1796875" style="2" customWidth="1"/>
    <col min="15621" max="15622" width="25.81640625" style="2" customWidth="1"/>
    <col min="15623" max="15623" width="26.36328125" style="2" customWidth="1"/>
    <col min="15624" max="15624" width="16.453125" style="2" customWidth="1"/>
    <col min="15625" max="15625" width="14.453125" style="2" customWidth="1"/>
    <col min="15626" max="15626" width="9.453125" style="2" customWidth="1"/>
    <col min="15627" max="15627" width="16.6328125" style="2" customWidth="1"/>
    <col min="15628" max="15628" width="12.453125" style="2" customWidth="1"/>
    <col min="15629" max="15629" width="9.54296875" style="2" customWidth="1"/>
    <col min="15630" max="15630" width="15.54296875" style="2" customWidth="1"/>
    <col min="15631" max="15862" width="8.81640625" style="2" customWidth="1"/>
    <col min="15863" max="15863" width="24.6328125" style="2" customWidth="1"/>
    <col min="15864" max="15864" width="6" style="2" bestFit="1" customWidth="1"/>
    <col min="15865" max="15872" width="5.81640625" style="2"/>
    <col min="15873" max="15873" width="12.6328125" style="2" customWidth="1"/>
    <col min="15874" max="15874" width="20.81640625" style="2" customWidth="1"/>
    <col min="15875" max="15876" width="17.1796875" style="2" customWidth="1"/>
    <col min="15877" max="15878" width="25.81640625" style="2" customWidth="1"/>
    <col min="15879" max="15879" width="26.36328125" style="2" customWidth="1"/>
    <col min="15880" max="15880" width="16.453125" style="2" customWidth="1"/>
    <col min="15881" max="15881" width="14.453125" style="2" customWidth="1"/>
    <col min="15882" max="15882" width="9.453125" style="2" customWidth="1"/>
    <col min="15883" max="15883" width="16.6328125" style="2" customWidth="1"/>
    <col min="15884" max="15884" width="12.453125" style="2" customWidth="1"/>
    <col min="15885" max="15885" width="9.54296875" style="2" customWidth="1"/>
    <col min="15886" max="15886" width="15.54296875" style="2" customWidth="1"/>
    <col min="15887" max="16118" width="8.81640625" style="2" customWidth="1"/>
    <col min="16119" max="16119" width="24.6328125" style="2" customWidth="1"/>
    <col min="16120" max="16120" width="6" style="2" bestFit="1" customWidth="1"/>
    <col min="16121" max="16128" width="5.81640625" style="2"/>
    <col min="16129" max="16129" width="12.6328125" style="2" customWidth="1"/>
    <col min="16130" max="16130" width="20.81640625" style="2" customWidth="1"/>
    <col min="16131" max="16132" width="17.1796875" style="2" customWidth="1"/>
    <col min="16133" max="16134" width="25.81640625" style="2" customWidth="1"/>
    <col min="16135" max="16135" width="26.36328125" style="2" customWidth="1"/>
    <col min="16136" max="16136" width="16.453125" style="2" customWidth="1"/>
    <col min="16137" max="16137" width="14.453125" style="2" customWidth="1"/>
    <col min="16138" max="16138" width="9.453125" style="2" customWidth="1"/>
    <col min="16139" max="16139" width="16.6328125" style="2" customWidth="1"/>
    <col min="16140" max="16140" width="12.453125" style="2" customWidth="1"/>
    <col min="16141" max="16141" width="9.54296875" style="2" customWidth="1"/>
    <col min="16142" max="16142" width="15.54296875" style="2" customWidth="1"/>
    <col min="16143" max="16374" width="8.81640625" style="2" customWidth="1"/>
    <col min="16375" max="16375" width="24.6328125" style="2" customWidth="1"/>
    <col min="16376" max="16376" width="6" style="2" bestFit="1" customWidth="1"/>
    <col min="16377" max="16384" width="5.81640625" style="2"/>
  </cols>
  <sheetData>
    <row r="1" spans="1:23" ht="20.25" customHeight="1">
      <c r="A1" s="91" t="s">
        <v>0</v>
      </c>
      <c r="B1" s="92"/>
      <c r="C1" s="92"/>
      <c r="D1" s="92"/>
      <c r="E1" s="93"/>
      <c r="F1" s="1"/>
      <c r="G1" s="94"/>
      <c r="H1" s="94"/>
      <c r="I1" s="94"/>
      <c r="J1" s="94"/>
      <c r="K1" s="94"/>
      <c r="L1" s="94"/>
      <c r="M1" s="94"/>
    </row>
    <row r="2" spans="1:23" ht="20" customHeight="1">
      <c r="A2" s="89" t="s">
        <v>1</v>
      </c>
      <c r="B2" s="89"/>
      <c r="C2" s="89"/>
      <c r="D2" s="89"/>
      <c r="E2" s="89"/>
      <c r="F2" s="3"/>
      <c r="G2" s="4" t="s">
        <v>2</v>
      </c>
      <c r="H2" s="5"/>
      <c r="I2" s="6"/>
    </row>
    <row r="3" spans="1:23" ht="44" customHeight="1">
      <c r="A3" s="89" t="s">
        <v>137</v>
      </c>
      <c r="B3" s="89"/>
      <c r="C3" s="89"/>
      <c r="D3" s="89"/>
      <c r="E3" s="89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88" t="s">
        <v>9</v>
      </c>
      <c r="P3" s="88"/>
      <c r="Q3" s="88"/>
      <c r="R3" s="88"/>
      <c r="S3" s="88"/>
      <c r="T3" s="88"/>
      <c r="U3" s="88"/>
      <c r="V3" s="88"/>
      <c r="W3" s="88"/>
    </row>
    <row r="4" spans="1:23" ht="32.5" customHeight="1">
      <c r="A4" s="89" t="s">
        <v>138</v>
      </c>
      <c r="B4" s="89"/>
      <c r="C4" s="89"/>
      <c r="D4" s="89"/>
      <c r="E4" s="89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20.25" customHeight="1">
      <c r="A5" s="11" t="s">
        <v>13</v>
      </c>
      <c r="B5" s="11"/>
      <c r="C5" s="11"/>
      <c r="D5" s="11"/>
      <c r="E5" s="11"/>
      <c r="F5" s="3"/>
      <c r="G5" s="4" t="s">
        <v>14</v>
      </c>
      <c r="H5" s="41">
        <f>(59/60)*100</f>
        <v>98.333333333333329</v>
      </c>
      <c r="I5" s="6"/>
      <c r="K5" s="13" t="s">
        <v>15</v>
      </c>
      <c r="L5" s="13">
        <v>2</v>
      </c>
      <c r="N5" s="14">
        <v>2</v>
      </c>
      <c r="O5" s="88"/>
      <c r="P5" s="88"/>
      <c r="Q5" s="88"/>
      <c r="R5" s="88"/>
      <c r="S5" s="88"/>
      <c r="T5" s="88"/>
      <c r="U5" s="88"/>
      <c r="V5" s="88"/>
      <c r="W5" s="88"/>
    </row>
    <row r="6" spans="1:23" ht="49" customHeight="1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42">
        <f>(59/60)*100</f>
        <v>98.333333333333329</v>
      </c>
      <c r="I6" s="6"/>
      <c r="K6" s="19" t="s">
        <v>20</v>
      </c>
      <c r="L6" s="19">
        <v>1</v>
      </c>
      <c r="N6" s="20">
        <v>1</v>
      </c>
      <c r="O6" s="88"/>
      <c r="P6" s="88"/>
      <c r="Q6" s="88"/>
      <c r="R6" s="88"/>
      <c r="S6" s="88"/>
      <c r="T6" s="88"/>
      <c r="U6" s="88"/>
      <c r="V6" s="88"/>
      <c r="W6" s="88"/>
    </row>
    <row r="7" spans="1:23" ht="42.75" customHeight="1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42">
        <f>(59/60)*100</f>
        <v>98.333333333333329</v>
      </c>
      <c r="I7" s="26">
        <v>0.6</v>
      </c>
      <c r="K7" s="27" t="s">
        <v>24</v>
      </c>
      <c r="L7" s="27">
        <v>0</v>
      </c>
      <c r="N7" s="28"/>
      <c r="O7" s="88"/>
      <c r="P7" s="88"/>
      <c r="Q7" s="88"/>
      <c r="R7" s="88"/>
      <c r="S7" s="88"/>
      <c r="T7" s="88"/>
      <c r="U7" s="88"/>
      <c r="V7" s="88"/>
      <c r="W7" s="88"/>
    </row>
    <row r="8" spans="1:23" ht="25" customHeight="1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57</v>
      </c>
      <c r="I8" s="6"/>
    </row>
    <row r="9" spans="1:23" ht="25" customHeight="1">
      <c r="B9" s="21" t="s">
        <v>30</v>
      </c>
      <c r="C9" s="23" t="s">
        <v>139</v>
      </c>
      <c r="D9" s="23"/>
      <c r="E9" s="23" t="s">
        <v>140</v>
      </c>
      <c r="F9" s="29"/>
      <c r="H9" s="30"/>
      <c r="I9" s="30"/>
    </row>
    <row r="10" spans="1:23" ht="25" customHeight="1">
      <c r="B10" s="21" t="s">
        <v>32</v>
      </c>
      <c r="C10" s="23">
        <v>30</v>
      </c>
      <c r="D10" s="31">
        <f>(0.55*30)</f>
        <v>16.5</v>
      </c>
      <c r="E10" s="32">
        <v>70</v>
      </c>
      <c r="F10" s="33">
        <f>0.55*75</f>
        <v>41.25</v>
      </c>
      <c r="G10" s="34"/>
      <c r="H10" s="35" t="s">
        <v>33</v>
      </c>
      <c r="I10" s="35" t="s">
        <v>34</v>
      </c>
      <c r="J10" s="36" t="s">
        <v>35</v>
      </c>
      <c r="K10" s="36" t="s">
        <v>36</v>
      </c>
      <c r="L10" s="36" t="s">
        <v>37</v>
      </c>
      <c r="M10" s="36" t="s">
        <v>38</v>
      </c>
      <c r="N10" s="36" t="s">
        <v>39</v>
      </c>
      <c r="O10" s="36" t="s">
        <v>40</v>
      </c>
      <c r="P10" s="36" t="s">
        <v>41</v>
      </c>
      <c r="Q10" s="36" t="s">
        <v>42</v>
      </c>
      <c r="R10" s="36" t="s">
        <v>43</v>
      </c>
      <c r="S10" s="36" t="s">
        <v>44</v>
      </c>
      <c r="T10" s="36" t="s">
        <v>45</v>
      </c>
      <c r="U10" s="36" t="s">
        <v>46</v>
      </c>
      <c r="V10" s="36" t="s">
        <v>47</v>
      </c>
    </row>
    <row r="11" spans="1:23" ht="25" customHeight="1">
      <c r="A11" s="15">
        <v>1</v>
      </c>
      <c r="B11" s="37">
        <v>171516100002</v>
      </c>
      <c r="C11" s="65">
        <v>18</v>
      </c>
      <c r="D11" s="38">
        <f>COUNTIF(C11:C70,"&gt;="&amp;D10)</f>
        <v>59</v>
      </c>
      <c r="E11" s="65">
        <v>44</v>
      </c>
      <c r="F11" s="39">
        <f>COUNTIF(E11:E70,"&gt;="&amp;F10)</f>
        <v>59</v>
      </c>
      <c r="G11" s="40" t="s">
        <v>48</v>
      </c>
      <c r="H11" s="4">
        <v>2</v>
      </c>
      <c r="I11" s="4">
        <v>3</v>
      </c>
      <c r="J11" s="6"/>
      <c r="K11" s="6"/>
      <c r="L11" s="6"/>
      <c r="M11" s="6"/>
      <c r="N11" s="6"/>
      <c r="O11" s="6"/>
      <c r="P11" s="4">
        <v>2</v>
      </c>
      <c r="Q11" s="4"/>
      <c r="R11" s="4">
        <v>2</v>
      </c>
      <c r="S11" s="6"/>
      <c r="T11" s="4">
        <v>2</v>
      </c>
      <c r="U11" s="4"/>
      <c r="V11" s="4">
        <v>2</v>
      </c>
    </row>
    <row r="12" spans="1:23" ht="25" customHeight="1">
      <c r="A12" s="15">
        <v>2</v>
      </c>
      <c r="B12" s="37">
        <v>171516100003</v>
      </c>
      <c r="C12" s="65">
        <v>26</v>
      </c>
      <c r="D12" s="41">
        <f>(59/60)*100</f>
        <v>98.333333333333329</v>
      </c>
      <c r="E12" s="65">
        <v>62</v>
      </c>
      <c r="F12" s="42">
        <f>(59/60)*100</f>
        <v>98.333333333333329</v>
      </c>
      <c r="G12" s="40" t="s">
        <v>49</v>
      </c>
      <c r="H12" s="43">
        <v>3</v>
      </c>
      <c r="I12" s="43">
        <v>1</v>
      </c>
      <c r="J12" s="6"/>
      <c r="K12" s="6"/>
      <c r="L12" s="6"/>
      <c r="M12" s="6"/>
      <c r="N12" s="6"/>
      <c r="O12" s="6"/>
      <c r="P12" s="43">
        <v>2</v>
      </c>
      <c r="Q12" s="4"/>
      <c r="R12" s="43">
        <v>2</v>
      </c>
      <c r="S12" s="6"/>
      <c r="T12" s="43">
        <v>1</v>
      </c>
      <c r="U12" s="43"/>
      <c r="V12" s="43">
        <v>1</v>
      </c>
    </row>
    <row r="13" spans="1:23" ht="25" customHeight="1">
      <c r="A13" s="15">
        <v>3</v>
      </c>
      <c r="B13" s="37">
        <v>171516100005</v>
      </c>
      <c r="C13" s="65">
        <v>24</v>
      </c>
      <c r="D13" s="38"/>
      <c r="E13" s="65">
        <v>56</v>
      </c>
      <c r="F13" s="44"/>
      <c r="G13" s="40" t="s">
        <v>50</v>
      </c>
      <c r="H13" s="43">
        <v>1</v>
      </c>
      <c r="I13" s="43">
        <v>1</v>
      </c>
      <c r="J13" s="6"/>
      <c r="K13" s="6"/>
      <c r="L13" s="6"/>
      <c r="M13" s="6"/>
      <c r="N13" s="6"/>
      <c r="O13" s="6"/>
      <c r="P13" s="43">
        <v>2</v>
      </c>
      <c r="Q13" s="4"/>
      <c r="R13" s="43">
        <v>2</v>
      </c>
      <c r="S13" s="6"/>
      <c r="T13" s="43">
        <v>1</v>
      </c>
      <c r="U13" s="43"/>
      <c r="V13" s="43">
        <v>2</v>
      </c>
    </row>
    <row r="14" spans="1:23" ht="35.5" customHeight="1">
      <c r="A14" s="15">
        <v>4</v>
      </c>
      <c r="B14" s="37">
        <v>171516100006</v>
      </c>
      <c r="C14" s="65">
        <v>24</v>
      </c>
      <c r="D14" s="38"/>
      <c r="E14" s="65">
        <v>54</v>
      </c>
      <c r="F14" s="44"/>
      <c r="G14" s="40" t="s">
        <v>51</v>
      </c>
      <c r="H14" s="43">
        <v>3</v>
      </c>
      <c r="I14" s="43">
        <v>1</v>
      </c>
      <c r="J14" s="6"/>
      <c r="K14" s="6"/>
      <c r="L14" s="6"/>
      <c r="M14" s="6"/>
      <c r="N14" s="6"/>
      <c r="O14" s="6"/>
      <c r="P14" s="43">
        <v>1</v>
      </c>
      <c r="Q14" s="4"/>
      <c r="R14" s="43">
        <v>1</v>
      </c>
      <c r="S14" s="6"/>
      <c r="T14" s="43">
        <v>1</v>
      </c>
      <c r="U14" s="43"/>
      <c r="V14" s="43">
        <v>1</v>
      </c>
    </row>
    <row r="15" spans="1:23" ht="38" customHeight="1">
      <c r="A15" s="15">
        <v>5</v>
      </c>
      <c r="B15" s="37">
        <v>171516100007</v>
      </c>
      <c r="C15" s="65">
        <v>26</v>
      </c>
      <c r="D15" s="38"/>
      <c r="E15" s="65">
        <v>54</v>
      </c>
      <c r="F15" s="44"/>
      <c r="G15" s="40" t="s">
        <v>52</v>
      </c>
      <c r="H15" s="43">
        <v>2</v>
      </c>
      <c r="I15" s="43">
        <v>1</v>
      </c>
      <c r="J15" s="6"/>
      <c r="K15" s="6"/>
      <c r="L15" s="6"/>
      <c r="M15" s="6"/>
      <c r="N15" s="6"/>
      <c r="O15" s="6"/>
      <c r="P15" s="43">
        <v>1</v>
      </c>
      <c r="Q15" s="4"/>
      <c r="R15" s="43">
        <v>1</v>
      </c>
      <c r="S15" s="6"/>
      <c r="T15" s="43">
        <v>1</v>
      </c>
      <c r="U15" s="43"/>
      <c r="V15" s="43">
        <v>1</v>
      </c>
    </row>
    <row r="16" spans="1:23" ht="25" customHeight="1">
      <c r="A16" s="15">
        <v>6</v>
      </c>
      <c r="B16" s="37">
        <v>171516100008</v>
      </c>
      <c r="C16" s="65">
        <v>24</v>
      </c>
      <c r="D16" s="38"/>
      <c r="E16" s="65">
        <v>60</v>
      </c>
      <c r="F16" s="44"/>
      <c r="G16" s="45" t="s">
        <v>53</v>
      </c>
      <c r="H16" s="46">
        <f>AVERAGE(H11:H15)</f>
        <v>2.2000000000000002</v>
      </c>
      <c r="I16" s="46">
        <f t="shared" ref="I16:V16" si="0">AVERAGE(I11:I15)</f>
        <v>1.4</v>
      </c>
      <c r="J16" s="46"/>
      <c r="K16" s="46"/>
      <c r="L16" s="46"/>
      <c r="M16" s="46"/>
      <c r="N16" s="46"/>
      <c r="O16" s="46"/>
      <c r="P16" s="46">
        <f t="shared" si="0"/>
        <v>1.6</v>
      </c>
      <c r="Q16" s="46"/>
      <c r="R16" s="46">
        <f t="shared" si="0"/>
        <v>1.6</v>
      </c>
      <c r="S16" s="46"/>
      <c r="T16" s="46">
        <f t="shared" si="0"/>
        <v>1.2</v>
      </c>
      <c r="U16" s="46"/>
      <c r="V16" s="46">
        <f t="shared" si="0"/>
        <v>1.4</v>
      </c>
    </row>
    <row r="17" spans="1:22" ht="41" customHeight="1">
      <c r="A17" s="15">
        <v>7</v>
      </c>
      <c r="B17" s="37">
        <v>171516100009</v>
      </c>
      <c r="C17" s="65">
        <v>24</v>
      </c>
      <c r="D17" s="38"/>
      <c r="E17" s="65">
        <v>56</v>
      </c>
      <c r="F17" s="38"/>
      <c r="G17" s="47" t="s">
        <v>54</v>
      </c>
      <c r="H17" s="48">
        <f>(98.33*H16)/100</f>
        <v>2.1632600000000002</v>
      </c>
      <c r="I17" s="48">
        <f t="shared" ref="I17:V17" si="1">(98.33*I16)/100</f>
        <v>1.3766199999999997</v>
      </c>
      <c r="J17" s="48"/>
      <c r="K17" s="48"/>
      <c r="L17" s="48"/>
      <c r="M17" s="48"/>
      <c r="N17" s="48"/>
      <c r="O17" s="48"/>
      <c r="P17" s="48">
        <f t="shared" si="1"/>
        <v>1.57328</v>
      </c>
      <c r="Q17" s="48"/>
      <c r="R17" s="48">
        <f t="shared" si="1"/>
        <v>1.57328</v>
      </c>
      <c r="S17" s="48"/>
      <c r="T17" s="48">
        <f t="shared" si="1"/>
        <v>1.1799599999999999</v>
      </c>
      <c r="U17" s="48"/>
      <c r="V17" s="48">
        <f t="shared" si="1"/>
        <v>1.3766199999999997</v>
      </c>
    </row>
    <row r="18" spans="1:22" ht="25" customHeight="1">
      <c r="A18" s="15">
        <v>8</v>
      </c>
      <c r="B18" s="37">
        <v>171516100010</v>
      </c>
      <c r="C18" s="65">
        <v>22</v>
      </c>
      <c r="D18" s="38"/>
      <c r="E18" s="65">
        <v>54</v>
      </c>
      <c r="F18" s="49"/>
    </row>
    <row r="19" spans="1:22" ht="25" customHeight="1">
      <c r="A19" s="15">
        <v>9</v>
      </c>
      <c r="B19" s="37">
        <v>171516100011</v>
      </c>
      <c r="C19" s="65">
        <v>24</v>
      </c>
      <c r="D19" s="38"/>
      <c r="E19" s="65">
        <v>50</v>
      </c>
      <c r="F19" s="49"/>
    </row>
    <row r="20" spans="1:22" ht="25" customHeight="1">
      <c r="A20" s="15">
        <v>10</v>
      </c>
      <c r="B20" s="37">
        <v>171516100012</v>
      </c>
      <c r="C20" s="65">
        <v>24</v>
      </c>
      <c r="D20" s="38"/>
      <c r="E20" s="65">
        <v>54</v>
      </c>
      <c r="F20" s="49"/>
      <c r="J20" s="30"/>
      <c r="K20" s="30"/>
    </row>
    <row r="21" spans="1:22" ht="31.5" customHeight="1">
      <c r="A21" s="15">
        <v>11</v>
      </c>
      <c r="B21" s="37">
        <v>171516100013</v>
      </c>
      <c r="C21" s="65">
        <v>26</v>
      </c>
      <c r="D21" s="38"/>
      <c r="E21" s="65">
        <v>60</v>
      </c>
      <c r="F21" s="49"/>
      <c r="H21" s="51"/>
      <c r="I21" s="90"/>
      <c r="J21" s="90"/>
      <c r="M21" s="30"/>
      <c r="N21" s="30"/>
      <c r="O21" s="30"/>
      <c r="P21" s="30"/>
      <c r="Q21" s="30"/>
    </row>
    <row r="22" spans="1:22" ht="25" customHeight="1">
      <c r="A22" s="15">
        <v>12</v>
      </c>
      <c r="B22" s="37">
        <v>171516100014</v>
      </c>
      <c r="C22" s="65">
        <v>24</v>
      </c>
      <c r="D22" s="38"/>
      <c r="E22" s="65">
        <v>54</v>
      </c>
      <c r="F22" s="49"/>
      <c r="H22" s="52"/>
      <c r="I22" s="53"/>
      <c r="J22" s="53"/>
      <c r="M22" s="30"/>
      <c r="N22" s="30"/>
      <c r="O22" s="30"/>
      <c r="P22" s="30"/>
      <c r="Q22" s="30"/>
    </row>
    <row r="23" spans="1:22" ht="25" customHeight="1">
      <c r="A23" s="15">
        <v>13</v>
      </c>
      <c r="B23" s="37">
        <v>171516100017</v>
      </c>
      <c r="C23" s="65">
        <v>24</v>
      </c>
      <c r="D23" s="38"/>
      <c r="E23" s="65">
        <v>56</v>
      </c>
      <c r="F23" s="49"/>
      <c r="H23" s="15"/>
      <c r="N23" s="30"/>
      <c r="O23" s="30"/>
      <c r="P23" s="30"/>
      <c r="Q23" s="30"/>
      <c r="R23" s="30"/>
    </row>
    <row r="24" spans="1:22" ht="25" customHeight="1">
      <c r="A24" s="15">
        <v>14</v>
      </c>
      <c r="B24" s="37">
        <v>171516100018</v>
      </c>
      <c r="C24" s="65">
        <v>0</v>
      </c>
      <c r="D24" s="38"/>
      <c r="E24" s="65"/>
      <c r="F24" s="49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</row>
    <row r="25" spans="1:22" ht="25" customHeight="1">
      <c r="A25" s="15">
        <v>15</v>
      </c>
      <c r="B25" s="37">
        <v>171516100019</v>
      </c>
      <c r="C25" s="65">
        <v>24</v>
      </c>
      <c r="D25" s="54"/>
      <c r="E25" s="65">
        <v>54</v>
      </c>
      <c r="F25" s="55"/>
      <c r="G25" s="56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</row>
    <row r="26" spans="1:22" ht="25" customHeight="1">
      <c r="A26" s="15">
        <v>16</v>
      </c>
      <c r="B26" s="37">
        <v>171516100021</v>
      </c>
      <c r="C26" s="65">
        <v>22</v>
      </c>
      <c r="D26" s="38"/>
      <c r="E26" s="65">
        <v>50</v>
      </c>
      <c r="F26" s="49"/>
      <c r="G26" s="56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</row>
    <row r="27" spans="1:22" ht="25" customHeight="1">
      <c r="A27" s="15">
        <v>17</v>
      </c>
      <c r="B27" s="37">
        <v>171516100022</v>
      </c>
      <c r="C27" s="65">
        <v>26</v>
      </c>
      <c r="D27" s="38"/>
      <c r="E27" s="65">
        <v>50</v>
      </c>
      <c r="F27" s="49"/>
      <c r="G27" s="56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</row>
    <row r="28" spans="1:22" ht="25" customHeight="1">
      <c r="A28" s="15">
        <v>18</v>
      </c>
      <c r="B28" s="37">
        <v>171516100023</v>
      </c>
      <c r="C28" s="65">
        <v>26</v>
      </c>
      <c r="D28" s="38"/>
      <c r="E28" s="65">
        <v>62</v>
      </c>
      <c r="F28" s="49"/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</row>
    <row r="29" spans="1:22" ht="25" customHeight="1">
      <c r="A29" s="15">
        <v>19</v>
      </c>
      <c r="B29" s="37">
        <v>171516100024</v>
      </c>
      <c r="C29" s="65">
        <v>26</v>
      </c>
      <c r="D29" s="38"/>
      <c r="E29" s="65">
        <v>50</v>
      </c>
      <c r="F29" s="49"/>
      <c r="G29" s="56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</row>
    <row r="30" spans="1:22" ht="25" customHeight="1">
      <c r="A30" s="15">
        <v>20</v>
      </c>
      <c r="B30" s="37">
        <v>171516100026</v>
      </c>
      <c r="C30" s="65">
        <v>22</v>
      </c>
      <c r="D30" s="38"/>
      <c r="E30" s="65">
        <v>58</v>
      </c>
      <c r="F30" s="49"/>
      <c r="G30" s="56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</row>
    <row r="31" spans="1:22" ht="25" customHeight="1">
      <c r="A31" s="15">
        <v>21</v>
      </c>
      <c r="B31" s="37">
        <v>171516100030</v>
      </c>
      <c r="C31" s="65">
        <v>24</v>
      </c>
      <c r="D31" s="38"/>
      <c r="E31" s="65">
        <v>56</v>
      </c>
      <c r="F31" s="49"/>
      <c r="G31" s="56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</row>
    <row r="32" spans="1:22" ht="25" customHeight="1">
      <c r="A32" s="15">
        <v>22</v>
      </c>
      <c r="B32" s="37">
        <v>171516100031</v>
      </c>
      <c r="C32" s="65">
        <v>22</v>
      </c>
      <c r="D32" s="38"/>
      <c r="E32" s="65">
        <v>50</v>
      </c>
      <c r="F32" s="49"/>
      <c r="G32" s="56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</row>
    <row r="33" spans="1:23" ht="25" customHeight="1">
      <c r="A33" s="15">
        <v>23</v>
      </c>
      <c r="B33" s="37">
        <v>171516100032</v>
      </c>
      <c r="C33" s="65">
        <v>24</v>
      </c>
      <c r="D33" s="38"/>
      <c r="E33" s="65">
        <v>56</v>
      </c>
      <c r="F33" s="49"/>
      <c r="G33" s="56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</row>
    <row r="34" spans="1:23" ht="25" customHeight="1">
      <c r="A34" s="15">
        <v>24</v>
      </c>
      <c r="B34" s="37">
        <v>171516100033</v>
      </c>
      <c r="C34" s="65">
        <v>24</v>
      </c>
      <c r="D34" s="38"/>
      <c r="E34" s="65">
        <v>56</v>
      </c>
      <c r="F34" s="49"/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 ht="25" customHeight="1">
      <c r="A35" s="15">
        <v>25</v>
      </c>
      <c r="B35" s="37">
        <v>171516100034</v>
      </c>
      <c r="C35" s="65">
        <v>26</v>
      </c>
      <c r="D35" s="38"/>
      <c r="E35" s="65">
        <v>60</v>
      </c>
      <c r="F35" s="49"/>
      <c r="G35" s="50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</row>
    <row r="36" spans="1:23" ht="25" customHeight="1">
      <c r="A36" s="15">
        <v>26</v>
      </c>
      <c r="B36" s="37">
        <v>171516100035</v>
      </c>
      <c r="C36" s="65">
        <v>22</v>
      </c>
      <c r="D36" s="38"/>
      <c r="E36" s="65">
        <v>50</v>
      </c>
      <c r="F36" s="49"/>
    </row>
    <row r="37" spans="1:23" ht="25" customHeight="1">
      <c r="A37" s="15">
        <v>27</v>
      </c>
      <c r="B37" s="37">
        <v>171516100037</v>
      </c>
      <c r="C37" s="65">
        <v>22</v>
      </c>
      <c r="D37" s="38"/>
      <c r="E37" s="65">
        <v>50</v>
      </c>
      <c r="F37" s="49"/>
    </row>
    <row r="38" spans="1:23" ht="25" customHeight="1">
      <c r="A38" s="15">
        <v>28</v>
      </c>
      <c r="B38" s="37">
        <v>171516100038</v>
      </c>
      <c r="C38" s="65">
        <v>24</v>
      </c>
      <c r="D38" s="38"/>
      <c r="E38" s="65">
        <v>56</v>
      </c>
      <c r="F38" s="49"/>
      <c r="G38" s="5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</row>
    <row r="39" spans="1:23" ht="25" customHeight="1">
      <c r="A39" s="15">
        <v>29</v>
      </c>
      <c r="B39" s="37">
        <v>171516100039</v>
      </c>
      <c r="C39" s="65">
        <v>24</v>
      </c>
      <c r="D39" s="38"/>
      <c r="E39" s="65">
        <v>56</v>
      </c>
      <c r="F39" s="49"/>
      <c r="G39" s="56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</row>
    <row r="40" spans="1:23" ht="25" customHeight="1">
      <c r="A40" s="15">
        <v>30</v>
      </c>
      <c r="B40" s="37">
        <v>171516100040</v>
      </c>
      <c r="C40" s="65">
        <v>24</v>
      </c>
      <c r="D40" s="38"/>
      <c r="E40" s="65">
        <v>54</v>
      </c>
      <c r="F40" s="49"/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</row>
    <row r="41" spans="1:23" ht="25" customHeight="1">
      <c r="A41" s="15">
        <v>31</v>
      </c>
      <c r="B41" s="37">
        <v>171516100041</v>
      </c>
      <c r="C41" s="65">
        <v>24</v>
      </c>
      <c r="D41" s="38"/>
      <c r="E41" s="65">
        <v>54</v>
      </c>
      <c r="F41" s="49"/>
      <c r="G41" s="56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</row>
    <row r="42" spans="1:23" ht="25" customHeight="1">
      <c r="A42" s="15">
        <v>32</v>
      </c>
      <c r="B42" s="37">
        <v>171516100042</v>
      </c>
      <c r="C42" s="65">
        <v>24</v>
      </c>
      <c r="D42" s="38"/>
      <c r="E42" s="65">
        <v>56</v>
      </c>
      <c r="F42" s="49"/>
      <c r="G42" s="5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</row>
    <row r="43" spans="1:23" ht="25" customHeight="1">
      <c r="A43" s="15">
        <v>33</v>
      </c>
      <c r="B43" s="37">
        <v>171516100043</v>
      </c>
      <c r="C43" s="65">
        <v>26</v>
      </c>
      <c r="D43" s="38"/>
      <c r="E43" s="65">
        <v>60</v>
      </c>
      <c r="F43" s="49"/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</row>
    <row r="44" spans="1:23" ht="25" customHeight="1">
      <c r="A44" s="15">
        <v>34</v>
      </c>
      <c r="B44" s="37">
        <v>171516100044</v>
      </c>
      <c r="C44" s="65">
        <v>26</v>
      </c>
      <c r="D44" s="38"/>
      <c r="E44" s="65">
        <v>60</v>
      </c>
      <c r="F44" s="49"/>
      <c r="G44" s="5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</row>
    <row r="45" spans="1:23" ht="25" customHeight="1">
      <c r="A45" s="15">
        <v>35</v>
      </c>
      <c r="B45" s="37">
        <v>171516100045</v>
      </c>
      <c r="C45" s="65">
        <v>24</v>
      </c>
      <c r="D45" s="38"/>
      <c r="E45" s="65">
        <v>54</v>
      </c>
      <c r="F45" s="49"/>
      <c r="G45" s="56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</row>
    <row r="46" spans="1:23" ht="25" customHeight="1">
      <c r="A46" s="15">
        <v>36</v>
      </c>
      <c r="B46" s="37">
        <v>171516100048</v>
      </c>
      <c r="C46" s="65">
        <v>24</v>
      </c>
      <c r="D46" s="38"/>
      <c r="E46" s="65">
        <v>56</v>
      </c>
      <c r="F46" s="49"/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</row>
    <row r="47" spans="1:23" ht="25" customHeight="1">
      <c r="A47" s="15">
        <v>37</v>
      </c>
      <c r="B47" s="37">
        <v>171516100049</v>
      </c>
      <c r="C47" s="65">
        <v>22</v>
      </c>
      <c r="D47" s="38"/>
      <c r="E47" s="65">
        <v>56</v>
      </c>
      <c r="F47" s="49"/>
      <c r="G47" s="5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</row>
    <row r="48" spans="1:23" ht="25" customHeight="1">
      <c r="A48" s="15">
        <v>38</v>
      </c>
      <c r="B48" s="37">
        <v>171516100050</v>
      </c>
      <c r="C48" s="65">
        <v>26</v>
      </c>
      <c r="D48" s="38"/>
      <c r="E48" s="65">
        <v>60</v>
      </c>
      <c r="F48" s="49"/>
      <c r="G48" s="5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</row>
    <row r="49" spans="1:22" ht="25" customHeight="1">
      <c r="A49" s="15">
        <v>39</v>
      </c>
      <c r="B49" s="37">
        <v>171516100051</v>
      </c>
      <c r="C49" s="65">
        <v>22</v>
      </c>
      <c r="D49" s="38"/>
      <c r="E49" s="65">
        <v>50</v>
      </c>
      <c r="F49" s="49"/>
      <c r="G49" s="50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</row>
    <row r="50" spans="1:22" ht="25" customHeight="1">
      <c r="A50" s="15">
        <v>40</v>
      </c>
      <c r="B50" s="37">
        <v>171516100052</v>
      </c>
      <c r="C50" s="65">
        <v>22</v>
      </c>
      <c r="D50" s="38"/>
      <c r="E50" s="65">
        <v>50</v>
      </c>
      <c r="F50" s="49"/>
    </row>
    <row r="51" spans="1:22" ht="25" customHeight="1">
      <c r="A51" s="15">
        <v>41</v>
      </c>
      <c r="B51" s="37">
        <v>171516100053</v>
      </c>
      <c r="C51" s="65">
        <v>22</v>
      </c>
      <c r="D51" s="38"/>
      <c r="E51" s="65">
        <v>52</v>
      </c>
      <c r="F51" s="49"/>
    </row>
    <row r="52" spans="1:22" ht="25" customHeight="1">
      <c r="A52" s="15">
        <v>42</v>
      </c>
      <c r="B52" s="37">
        <v>171516100054</v>
      </c>
      <c r="C52" s="65">
        <v>22</v>
      </c>
      <c r="D52" s="54"/>
      <c r="E52" s="65">
        <v>52</v>
      </c>
      <c r="F52" s="55"/>
      <c r="G52" s="5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</row>
    <row r="53" spans="1:22" ht="25" customHeight="1">
      <c r="A53" s="15">
        <v>43</v>
      </c>
      <c r="B53" s="37">
        <v>171516100055</v>
      </c>
      <c r="C53" s="65">
        <v>24</v>
      </c>
      <c r="D53" s="54"/>
      <c r="E53" s="65">
        <v>56</v>
      </c>
      <c r="F53" s="55"/>
      <c r="G53" s="5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</row>
    <row r="54" spans="1:22" ht="25" customHeight="1">
      <c r="A54" s="15">
        <v>44</v>
      </c>
      <c r="B54" s="37">
        <v>171516100056</v>
      </c>
      <c r="C54" s="65">
        <v>26</v>
      </c>
      <c r="D54" s="38"/>
      <c r="E54" s="65">
        <v>56</v>
      </c>
      <c r="F54" s="49"/>
      <c r="G54" s="5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</row>
    <row r="55" spans="1:22" ht="25" customHeight="1">
      <c r="A55" s="15">
        <v>45</v>
      </c>
      <c r="B55" s="37">
        <v>171516100057</v>
      </c>
      <c r="C55" s="65">
        <v>22</v>
      </c>
      <c r="D55" s="38"/>
      <c r="E55" s="65">
        <v>46</v>
      </c>
      <c r="F55" s="49"/>
      <c r="G55" s="5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</row>
    <row r="56" spans="1:22" ht="25" customHeight="1">
      <c r="A56" s="15">
        <v>46</v>
      </c>
      <c r="B56" s="37">
        <v>171516100058</v>
      </c>
      <c r="C56" s="65">
        <v>26</v>
      </c>
      <c r="D56" s="38"/>
      <c r="E56" s="65">
        <v>56</v>
      </c>
      <c r="F56" s="49"/>
      <c r="G56" s="5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</row>
    <row r="57" spans="1:22" ht="25" customHeight="1">
      <c r="A57" s="15">
        <v>47</v>
      </c>
      <c r="B57" s="37">
        <v>171516100059</v>
      </c>
      <c r="C57" s="65">
        <v>26</v>
      </c>
      <c r="D57" s="38"/>
      <c r="E57" s="65">
        <v>58</v>
      </c>
      <c r="F57" s="49"/>
      <c r="G57" s="5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</row>
    <row r="58" spans="1:22" ht="25" customHeight="1">
      <c r="A58" s="15">
        <v>48</v>
      </c>
      <c r="B58" s="37">
        <v>171516100060</v>
      </c>
      <c r="C58" s="65">
        <v>26</v>
      </c>
      <c r="D58" s="38"/>
      <c r="E58" s="65">
        <v>56</v>
      </c>
      <c r="F58" s="49"/>
      <c r="G58" s="5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</row>
    <row r="59" spans="1:22" ht="25" customHeight="1">
      <c r="A59" s="15">
        <v>49</v>
      </c>
      <c r="B59" s="37">
        <v>171516100061</v>
      </c>
      <c r="C59" s="65">
        <v>26</v>
      </c>
      <c r="D59" s="38"/>
      <c r="E59" s="65">
        <v>62</v>
      </c>
      <c r="F59" s="49"/>
      <c r="G59" s="5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</row>
    <row r="60" spans="1:22" ht="25" customHeight="1">
      <c r="A60" s="15">
        <v>50</v>
      </c>
      <c r="B60" s="37">
        <v>171516100062</v>
      </c>
      <c r="C60" s="65">
        <v>22</v>
      </c>
      <c r="D60" s="38"/>
      <c r="E60" s="65">
        <v>50</v>
      </c>
      <c r="F60" s="49"/>
      <c r="G60" s="5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</row>
    <row r="61" spans="1:22" ht="25" customHeight="1">
      <c r="A61" s="15">
        <v>51</v>
      </c>
      <c r="B61" s="37">
        <v>171516100064</v>
      </c>
      <c r="C61" s="65">
        <v>22</v>
      </c>
      <c r="D61" s="38"/>
      <c r="E61" s="65">
        <v>52</v>
      </c>
      <c r="F61" s="49"/>
      <c r="G61" s="56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</row>
    <row r="62" spans="1:22" ht="25" customHeight="1">
      <c r="A62" s="15">
        <v>52</v>
      </c>
      <c r="B62" s="37">
        <v>171516100066</v>
      </c>
      <c r="C62" s="65">
        <v>26</v>
      </c>
      <c r="D62" s="38"/>
      <c r="E62" s="65">
        <v>56</v>
      </c>
      <c r="F62" s="49"/>
      <c r="G62" s="56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</row>
    <row r="63" spans="1:22" ht="25" customHeight="1">
      <c r="A63" s="15">
        <v>53</v>
      </c>
      <c r="B63" s="37">
        <v>171516100067</v>
      </c>
      <c r="C63" s="65">
        <v>26</v>
      </c>
      <c r="D63" s="38"/>
      <c r="E63" s="65">
        <v>66</v>
      </c>
      <c r="F63" s="49"/>
    </row>
    <row r="64" spans="1:22" ht="25" customHeight="1">
      <c r="A64" s="15">
        <v>54</v>
      </c>
      <c r="B64" s="37">
        <v>171516100068</v>
      </c>
      <c r="C64" s="65">
        <v>26</v>
      </c>
      <c r="D64" s="38"/>
      <c r="E64" s="65">
        <v>52</v>
      </c>
      <c r="F64" s="49"/>
    </row>
    <row r="65" spans="1:9" ht="25" customHeight="1">
      <c r="A65" s="15">
        <v>55</v>
      </c>
      <c r="B65" s="37">
        <v>171516100069</v>
      </c>
      <c r="C65" s="65">
        <v>26</v>
      </c>
      <c r="D65" s="38"/>
      <c r="E65" s="65">
        <v>54</v>
      </c>
      <c r="F65" s="49"/>
    </row>
    <row r="66" spans="1:9" ht="25" customHeight="1">
      <c r="A66" s="15">
        <v>56</v>
      </c>
      <c r="B66" s="37">
        <v>171516100070</v>
      </c>
      <c r="C66" s="65">
        <v>22</v>
      </c>
      <c r="D66" s="38"/>
      <c r="E66" s="65">
        <v>56</v>
      </c>
      <c r="F66" s="49"/>
    </row>
    <row r="67" spans="1:9" ht="25" customHeight="1">
      <c r="A67" s="15">
        <v>57</v>
      </c>
      <c r="B67" s="37">
        <v>171516100071</v>
      </c>
      <c r="C67" s="65">
        <v>28</v>
      </c>
      <c r="D67" s="38"/>
      <c r="E67" s="65">
        <v>60</v>
      </c>
      <c r="F67" s="49"/>
    </row>
    <row r="68" spans="1:9" ht="25" customHeight="1">
      <c r="A68" s="15">
        <v>58</v>
      </c>
      <c r="B68" s="37">
        <v>171516100072</v>
      </c>
      <c r="C68" s="65">
        <v>26</v>
      </c>
      <c r="D68" s="38"/>
      <c r="E68" s="65">
        <v>52</v>
      </c>
      <c r="F68" s="49"/>
    </row>
    <row r="69" spans="1:9" ht="25" customHeight="1">
      <c r="A69" s="15">
        <v>59</v>
      </c>
      <c r="B69" s="37">
        <v>171516100073</v>
      </c>
      <c r="C69" s="65">
        <v>26</v>
      </c>
      <c r="D69" s="38"/>
      <c r="E69" s="65">
        <v>60</v>
      </c>
      <c r="F69" s="49"/>
    </row>
    <row r="70" spans="1:9" ht="25" customHeight="1">
      <c r="A70" s="15">
        <v>60</v>
      </c>
      <c r="B70" s="37">
        <v>171516100074</v>
      </c>
      <c r="C70" s="65">
        <v>26</v>
      </c>
      <c r="D70" s="38"/>
      <c r="E70" s="65">
        <v>58</v>
      </c>
      <c r="F70" s="49"/>
    </row>
    <row r="71" spans="1:9" ht="25" customHeight="1">
      <c r="B71" s="37"/>
      <c r="C71" s="38"/>
      <c r="D71" s="38"/>
      <c r="E71" s="38"/>
      <c r="F71" s="49"/>
    </row>
    <row r="72" spans="1:9" ht="25" customHeight="1">
      <c r="B72" s="37"/>
      <c r="C72" s="38"/>
      <c r="D72" s="38"/>
      <c r="E72" s="38"/>
      <c r="F72" s="49"/>
    </row>
    <row r="73" spans="1:9" ht="25" customHeight="1">
      <c r="B73" s="37"/>
      <c r="C73" s="38"/>
      <c r="D73" s="38"/>
      <c r="E73" s="38"/>
      <c r="F73" s="49"/>
    </row>
    <row r="74" spans="1:9" ht="25" customHeight="1">
      <c r="B74" s="37"/>
      <c r="C74" s="38"/>
      <c r="D74" s="38"/>
      <c r="E74" s="38"/>
      <c r="F74" s="49"/>
    </row>
    <row r="75" spans="1:9" ht="25" customHeight="1">
      <c r="B75" s="37"/>
      <c r="C75" s="38"/>
      <c r="D75" s="38"/>
      <c r="E75" s="38"/>
      <c r="F75" s="49"/>
    </row>
    <row r="76" spans="1:9" ht="25" customHeight="1">
      <c r="B76" s="37"/>
      <c r="C76" s="38"/>
      <c r="D76" s="38"/>
      <c r="E76" s="38"/>
      <c r="F76" s="49"/>
    </row>
    <row r="77" spans="1:9" ht="25" customHeight="1">
      <c r="B77" s="37"/>
      <c r="C77" s="38"/>
      <c r="D77" s="38"/>
      <c r="E77" s="38"/>
      <c r="F77" s="49"/>
    </row>
    <row r="78" spans="1:9" ht="25" customHeight="1">
      <c r="B78" s="37"/>
      <c r="C78" s="38"/>
      <c r="D78" s="38"/>
      <c r="E78" s="38"/>
      <c r="F78" s="49"/>
    </row>
    <row r="79" spans="1:9" ht="25" customHeight="1">
      <c r="B79" s="37"/>
      <c r="C79" s="38"/>
      <c r="D79" s="38"/>
      <c r="E79" s="38"/>
      <c r="F79" s="49"/>
      <c r="G79" s="58"/>
    </row>
    <row r="80" spans="1:9" ht="25" customHeight="1">
      <c r="B80" s="37"/>
      <c r="C80" s="54"/>
      <c r="D80" s="54"/>
      <c r="E80" s="54"/>
      <c r="F80" s="55"/>
      <c r="G80" s="58"/>
      <c r="H80"/>
      <c r="I80"/>
    </row>
    <row r="81" spans="1:23" ht="25" customHeight="1">
      <c r="B81" s="37"/>
      <c r="C81" s="54"/>
      <c r="D81" s="54"/>
      <c r="E81" s="54"/>
      <c r="F81" s="55"/>
      <c r="G81" s="58"/>
      <c r="H81"/>
      <c r="I81"/>
    </row>
    <row r="82" spans="1:23" ht="25" customHeight="1">
      <c r="B82" s="37"/>
      <c r="C82" s="38"/>
      <c r="D82" s="38"/>
      <c r="E82" s="38"/>
      <c r="F82" s="49"/>
      <c r="G82" s="58"/>
      <c r="H82"/>
      <c r="I82"/>
    </row>
    <row r="83" spans="1:23">
      <c r="A83" s="58"/>
      <c r="B83" s="58"/>
      <c r="C83" s="58"/>
      <c r="D83" s="58"/>
      <c r="E83" s="58"/>
      <c r="F83" s="58"/>
      <c r="G83" s="58"/>
      <c r="H83"/>
      <c r="I83"/>
    </row>
    <row r="84" spans="1:23" s="67" customFormat="1" ht="15.5">
      <c r="A84" s="58"/>
      <c r="B84" s="58"/>
      <c r="C84" s="66"/>
      <c r="D84" s="66"/>
      <c r="E84" s="66"/>
      <c r="F84" s="66"/>
      <c r="G84" s="58"/>
      <c r="H84"/>
      <c r="I84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5.5">
      <c r="A85" s="58"/>
      <c r="B85" s="58"/>
      <c r="C85" s="58"/>
      <c r="D85" s="58"/>
      <c r="E85" s="58"/>
      <c r="F85" s="58"/>
      <c r="G85" s="58"/>
      <c r="H85"/>
      <c r="I85"/>
      <c r="W85" s="67"/>
    </row>
    <row r="86" spans="1:23" ht="15.5">
      <c r="A86" s="58"/>
      <c r="B86" s="58"/>
      <c r="C86" s="68"/>
      <c r="D86" s="68"/>
      <c r="E86" s="68"/>
      <c r="F86" s="68"/>
      <c r="G86" s="58"/>
      <c r="H86"/>
      <c r="I86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</row>
    <row r="87" spans="1:23">
      <c r="A87" s="58"/>
      <c r="B87" s="58"/>
      <c r="C87" s="58"/>
      <c r="D87" s="58"/>
      <c r="E87" s="58"/>
      <c r="F87" s="58"/>
      <c r="G87" s="58"/>
      <c r="H87"/>
      <c r="I87"/>
    </row>
    <row r="88" spans="1:23">
      <c r="A88" s="58"/>
      <c r="B88" s="58"/>
      <c r="C88" s="58"/>
      <c r="D88" s="58"/>
      <c r="E88" s="58"/>
      <c r="F88" s="58"/>
      <c r="G88" s="58"/>
      <c r="H88"/>
      <c r="I88"/>
    </row>
    <row r="89" spans="1:23">
      <c r="A89" s="58"/>
      <c r="B89" s="58"/>
      <c r="C89" s="58"/>
      <c r="D89" s="58"/>
      <c r="E89" s="58"/>
      <c r="F89" s="58"/>
      <c r="G89" s="58"/>
      <c r="H89"/>
      <c r="I89"/>
    </row>
    <row r="90" spans="1:23">
      <c r="A90" s="58"/>
      <c r="B90" s="58"/>
      <c r="C90" s="58"/>
      <c r="D90" s="58"/>
      <c r="E90" s="58"/>
      <c r="F90" s="58"/>
      <c r="G90" s="58"/>
      <c r="H90"/>
      <c r="I90"/>
    </row>
    <row r="91" spans="1:23" s="67" customFormat="1" ht="15.5">
      <c r="A91" s="58"/>
      <c r="B91" s="58"/>
      <c r="C91" s="58"/>
      <c r="D91" s="58"/>
      <c r="E91" s="58"/>
      <c r="F91" s="58"/>
      <c r="G91" s="58"/>
      <c r="H91"/>
      <c r="I91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5.5">
      <c r="A92" s="58"/>
      <c r="B92" s="58"/>
      <c r="C92" s="58"/>
      <c r="D92" s="58"/>
      <c r="E92" s="58"/>
      <c r="F92" s="58"/>
      <c r="G92" s="58"/>
      <c r="H92"/>
      <c r="I92"/>
      <c r="W92" s="67"/>
    </row>
    <row r="93" spans="1:23" ht="15.5">
      <c r="A93" s="58"/>
      <c r="B93" s="58"/>
      <c r="C93" s="58"/>
      <c r="D93" s="58"/>
      <c r="E93" s="58"/>
      <c r="F93" s="58"/>
      <c r="G93" s="58"/>
      <c r="H93"/>
      <c r="I93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</row>
    <row r="94" spans="1:23">
      <c r="A94" s="58"/>
      <c r="B94" s="58"/>
      <c r="C94" s="58"/>
      <c r="D94" s="58"/>
      <c r="E94" s="58"/>
      <c r="F94" s="58"/>
      <c r="G94" s="58"/>
      <c r="H94"/>
      <c r="I94"/>
    </row>
    <row r="95" spans="1:23">
      <c r="A95" s="58"/>
      <c r="B95" s="58"/>
      <c r="C95" s="58"/>
      <c r="D95" s="58"/>
      <c r="E95" s="58"/>
      <c r="F95" s="58"/>
      <c r="G95" s="58"/>
      <c r="H95"/>
      <c r="I95"/>
    </row>
    <row r="96" spans="1:23">
      <c r="A96" s="58"/>
      <c r="B96" s="58"/>
      <c r="C96" s="58"/>
      <c r="D96" s="58"/>
      <c r="E96" s="58"/>
      <c r="F96" s="58"/>
      <c r="G96" s="58"/>
      <c r="H96"/>
      <c r="I96"/>
    </row>
    <row r="97" spans="1:23">
      <c r="A97" s="58"/>
      <c r="B97" s="58"/>
      <c r="C97" s="58"/>
      <c r="D97" s="58"/>
      <c r="E97" s="58"/>
      <c r="F97" s="58"/>
      <c r="G97" s="58"/>
      <c r="H97"/>
      <c r="I97"/>
    </row>
    <row r="98" spans="1:23">
      <c r="A98" s="58"/>
      <c r="B98" s="58"/>
      <c r="C98" s="58"/>
      <c r="D98" s="58"/>
      <c r="E98" s="58"/>
      <c r="F98" s="58"/>
      <c r="G98" s="58"/>
      <c r="H98"/>
      <c r="I98"/>
    </row>
    <row r="99" spans="1:23" s="67" customFormat="1" ht="15.5">
      <c r="A99" s="58"/>
      <c r="B99" s="58"/>
      <c r="C99" s="58"/>
      <c r="D99" s="58"/>
      <c r="E99" s="58"/>
      <c r="F99" s="58"/>
      <c r="G99" s="58"/>
      <c r="H99"/>
      <c r="I99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5.5">
      <c r="A100" s="58"/>
      <c r="B100" s="58"/>
      <c r="C100" s="58"/>
      <c r="D100" s="58"/>
      <c r="E100" s="58"/>
      <c r="F100" s="58"/>
      <c r="G100" s="58"/>
      <c r="H100"/>
      <c r="I100"/>
      <c r="W100" s="67"/>
    </row>
    <row r="101" spans="1:23" ht="15.5">
      <c r="A101" s="58"/>
      <c r="B101" s="58"/>
      <c r="C101" s="58"/>
      <c r="D101" s="58"/>
      <c r="E101" s="58"/>
      <c r="F101" s="58"/>
      <c r="G101" s="58"/>
      <c r="H101"/>
      <c r="I101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</row>
    <row r="102" spans="1:23">
      <c r="A102" s="58"/>
      <c r="B102" s="58"/>
      <c r="C102" s="58"/>
      <c r="D102" s="58"/>
      <c r="E102" s="58"/>
      <c r="F102" s="58"/>
      <c r="G102" s="58"/>
      <c r="H102"/>
      <c r="I102"/>
    </row>
    <row r="103" spans="1:23">
      <c r="G103" s="58"/>
      <c r="H103"/>
      <c r="I103"/>
    </row>
    <row r="104" spans="1:23">
      <c r="H104"/>
      <c r="I104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68</vt:i4>
      </vt:variant>
    </vt:vector>
  </HeadingPairs>
  <TitlesOfParts>
    <vt:vector size="68" baseType="lpstr">
      <vt:lpstr>BPHT1101</vt:lpstr>
      <vt:lpstr>BPHT1102</vt:lpstr>
      <vt:lpstr>BPHT1103</vt:lpstr>
      <vt:lpstr>BPHT1104</vt:lpstr>
      <vt:lpstr>BPHT1105</vt:lpstr>
      <vt:lpstr>BPHT1106</vt:lpstr>
      <vt:lpstr>BPHT1107</vt:lpstr>
      <vt:lpstr>BPHL1101</vt:lpstr>
      <vt:lpstr>BPHL1102</vt:lpstr>
      <vt:lpstr>BPHL1103</vt:lpstr>
      <vt:lpstr>BPHL1104</vt:lpstr>
      <vt:lpstr>BPHL1105</vt:lpstr>
      <vt:lpstr>BPHL1106</vt:lpstr>
      <vt:lpstr>BPHT1201</vt:lpstr>
      <vt:lpstr>BPHT1202</vt:lpstr>
      <vt:lpstr>BPHT1203</vt:lpstr>
      <vt:lpstr>BPHT1204</vt:lpstr>
      <vt:lpstr>BPHT1205</vt:lpstr>
      <vt:lpstr>BPHT1206</vt:lpstr>
      <vt:lpstr>BPHT1207</vt:lpstr>
      <vt:lpstr>BPHL1202</vt:lpstr>
      <vt:lpstr>BPHL1203</vt:lpstr>
      <vt:lpstr>BPHL1204</vt:lpstr>
      <vt:lpstr>BPHT2101</vt:lpstr>
      <vt:lpstr>BPHT2102</vt:lpstr>
      <vt:lpstr>BPHT1213</vt:lpstr>
      <vt:lpstr>BPHT2104</vt:lpstr>
      <vt:lpstr>BPHL2101</vt:lpstr>
      <vt:lpstr>BPHL2102</vt:lpstr>
      <vt:lpstr>BPHL2103</vt:lpstr>
      <vt:lpstr>BPHL2104</vt:lpstr>
      <vt:lpstr>BPHT2201</vt:lpstr>
      <vt:lpstr>BPHT2202</vt:lpstr>
      <vt:lpstr>BPHT2203</vt:lpstr>
      <vt:lpstr>BPHT2204</vt:lpstr>
      <vt:lpstr>BPHT2205</vt:lpstr>
      <vt:lpstr>BPHL2201</vt:lpstr>
      <vt:lpstr>BPHL2202</vt:lpstr>
      <vt:lpstr>BPHL2203</vt:lpstr>
      <vt:lpstr>BPHL2204</vt:lpstr>
      <vt:lpstr>BPHT3101</vt:lpstr>
      <vt:lpstr>BPHT3102</vt:lpstr>
      <vt:lpstr>BPHT3103</vt:lpstr>
      <vt:lpstr>BPHT3104</vt:lpstr>
      <vt:lpstr>BPHT3105</vt:lpstr>
      <vt:lpstr>BPHL3101</vt:lpstr>
      <vt:lpstr>BPHL3102</vt:lpstr>
      <vt:lpstr>BPHL3103</vt:lpstr>
      <vt:lpstr>BPHT3201</vt:lpstr>
      <vt:lpstr>BPHT3202</vt:lpstr>
      <vt:lpstr>BPHT3203</vt:lpstr>
      <vt:lpstr>BPHT3204</vt:lpstr>
      <vt:lpstr>BPHT3205</vt:lpstr>
      <vt:lpstr>BPHT3206</vt:lpstr>
      <vt:lpstr>BPHL3201</vt:lpstr>
      <vt:lpstr>BPHL3202</vt:lpstr>
      <vt:lpstr>BPHL3203</vt:lpstr>
      <vt:lpstr>BPHT4101</vt:lpstr>
      <vt:lpstr>BPHT4102</vt:lpstr>
      <vt:lpstr>BPHT4103</vt:lpstr>
      <vt:lpstr>BPHT4104</vt:lpstr>
      <vt:lpstr>BPHL4101</vt:lpstr>
      <vt:lpstr>BPHL4102</vt:lpstr>
      <vt:lpstr>BPHT4201</vt:lpstr>
      <vt:lpstr>BPHT4202</vt:lpstr>
      <vt:lpstr>BPHT4203</vt:lpstr>
      <vt:lpstr>BPHT4204</vt:lpstr>
      <vt:lpstr>BPHP4201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This_PC</dc:creator>
  <cp:lastModifiedBy>HP</cp:lastModifiedBy>
  <dcterms:created xsi:type="dcterms:W3CDTF">2022-11-05T06:37:15Z</dcterms:created>
  <dcterms:modified xsi:type="dcterms:W3CDTF">2022-12-16T10:33:13Z</dcterms:modified>
</cp:coreProperties>
</file>