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t\Desktop\"/>
    </mc:Choice>
  </mc:AlternateContent>
  <bookViews>
    <workbookView xWindow="0" yWindow="0" windowWidth="20490" windowHeight="7185"/>
  </bookViews>
  <sheets>
    <sheet name="M.Sc Pysics" sheetId="1" r:id="rId1"/>
    <sheet name="MSCP2301" sheetId="17" r:id="rId2"/>
    <sheet name="MSCP2302" sheetId="18" r:id="rId3"/>
    <sheet name="CUTM1408" sheetId="15" r:id="rId4"/>
    <sheet name="CUTM1412" sheetId="16" r:id="rId5"/>
    <sheet name="CUTM1403" sheetId="14" r:id="rId6"/>
    <sheet name="MSCP1104" sheetId="11" r:id="rId7"/>
    <sheet name="MSCP1105" sheetId="12" r:id="rId8"/>
    <sheet name="CUTM1401" sheetId="13" r:id="rId9"/>
    <sheet name="MSCP1103" sheetId="10" r:id="rId10"/>
    <sheet name="MSCP1101" sheetId="8" r:id="rId11"/>
    <sheet name="MSCP1102" sheetId="9" r:id="rId12"/>
    <sheet name="MSPH3602" sheetId="7" r:id="rId13"/>
    <sheet name="MSCP1203" sheetId="4" r:id="rId14"/>
    <sheet name="MSCP1204" sheetId="5" r:id="rId15"/>
    <sheet name="MSCP1205" sheetId="6" r:id="rId16"/>
    <sheet name="MSCP1201" sheetId="2" r:id="rId17"/>
    <sheet name="MSCP1202" sheetId="3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8" l="1"/>
  <c r="W17" i="18" s="1"/>
  <c r="V16" i="18"/>
  <c r="V17" i="18" s="1"/>
  <c r="U16" i="18"/>
  <c r="U17" i="18" s="1"/>
  <c r="T16" i="18"/>
  <c r="T17" i="18" s="1"/>
  <c r="S16" i="18"/>
  <c r="S17" i="18" s="1"/>
  <c r="R16" i="18"/>
  <c r="R17" i="18" s="1"/>
  <c r="Q16" i="18"/>
  <c r="Q17" i="18" s="1"/>
  <c r="P16" i="18"/>
  <c r="P17" i="18" s="1"/>
  <c r="O16" i="18"/>
  <c r="O17" i="18" s="1"/>
  <c r="N16" i="18"/>
  <c r="N17" i="18" s="1"/>
  <c r="M16" i="18"/>
  <c r="M17" i="18" s="1"/>
  <c r="L16" i="18"/>
  <c r="L17" i="18" s="1"/>
  <c r="K16" i="18"/>
  <c r="K17" i="18" s="1"/>
  <c r="J16" i="18"/>
  <c r="J17" i="18" s="1"/>
  <c r="I16" i="18"/>
  <c r="I17" i="18" s="1"/>
  <c r="H16" i="18"/>
  <c r="H17" i="18" s="1"/>
  <c r="F12" i="18"/>
  <c r="D12" i="18"/>
  <c r="F10" i="18"/>
  <c r="F11" i="18" s="1"/>
  <c r="D10" i="18"/>
  <c r="D11" i="18" s="1"/>
  <c r="H6" i="18"/>
  <c r="H5" i="18"/>
  <c r="H7" i="18" s="1"/>
  <c r="W16" i="17"/>
  <c r="W17" i="17" s="1"/>
  <c r="V16" i="17"/>
  <c r="V17" i="17" s="1"/>
  <c r="U16" i="17"/>
  <c r="U17" i="17" s="1"/>
  <c r="T16" i="17"/>
  <c r="T17" i="17" s="1"/>
  <c r="S16" i="17"/>
  <c r="S17" i="17" s="1"/>
  <c r="R16" i="17"/>
  <c r="R17" i="17" s="1"/>
  <c r="Q16" i="17"/>
  <c r="Q17" i="17" s="1"/>
  <c r="P16" i="17"/>
  <c r="P17" i="17" s="1"/>
  <c r="O16" i="17"/>
  <c r="O17" i="17" s="1"/>
  <c r="N16" i="17"/>
  <c r="N17" i="17" s="1"/>
  <c r="M16" i="17"/>
  <c r="M17" i="17" s="1"/>
  <c r="L16" i="17"/>
  <c r="L17" i="17" s="1"/>
  <c r="K16" i="17"/>
  <c r="K17" i="17" s="1"/>
  <c r="J16" i="17"/>
  <c r="J17" i="17" s="1"/>
  <c r="I16" i="17"/>
  <c r="I17" i="17" s="1"/>
  <c r="H16" i="17"/>
  <c r="H17" i="17" s="1"/>
  <c r="F12" i="17"/>
  <c r="D12" i="17"/>
  <c r="F11" i="17"/>
  <c r="D11" i="17"/>
  <c r="F10" i="17"/>
  <c r="D10" i="17"/>
  <c r="H6" i="17"/>
  <c r="H7" i="17" s="1"/>
  <c r="H5" i="17"/>
  <c r="W16" i="16"/>
  <c r="W17" i="16" s="1"/>
  <c r="V16" i="16"/>
  <c r="V17" i="16" s="1"/>
  <c r="U16" i="16"/>
  <c r="U17" i="16" s="1"/>
  <c r="T16" i="16"/>
  <c r="T17" i="16" s="1"/>
  <c r="S16" i="16"/>
  <c r="S17" i="16" s="1"/>
  <c r="R16" i="16"/>
  <c r="R17" i="16" s="1"/>
  <c r="Q16" i="16"/>
  <c r="Q17" i="16" s="1"/>
  <c r="P16" i="16"/>
  <c r="P17" i="16" s="1"/>
  <c r="O16" i="16"/>
  <c r="O17" i="16" s="1"/>
  <c r="N16" i="16"/>
  <c r="N17" i="16" s="1"/>
  <c r="M16" i="16"/>
  <c r="M17" i="16" s="1"/>
  <c r="L16" i="16"/>
  <c r="L17" i="16" s="1"/>
  <c r="K16" i="16"/>
  <c r="K17" i="16" s="1"/>
  <c r="J16" i="16"/>
  <c r="J17" i="16" s="1"/>
  <c r="I16" i="16"/>
  <c r="I17" i="16" s="1"/>
  <c r="H16" i="16"/>
  <c r="H17" i="16" s="1"/>
  <c r="F12" i="16"/>
  <c r="D12" i="16"/>
  <c r="D11" i="16"/>
  <c r="F10" i="16"/>
  <c r="F11" i="16" s="1"/>
  <c r="D10" i="16"/>
  <c r="H6" i="16"/>
  <c r="H5" i="16"/>
  <c r="H7" i="16" s="1"/>
  <c r="S16" i="15"/>
  <c r="O16" i="15"/>
  <c r="K16" i="15"/>
  <c r="V15" i="15"/>
  <c r="V16" i="15" s="1"/>
  <c r="U15" i="15"/>
  <c r="U16" i="15" s="1"/>
  <c r="T15" i="15"/>
  <c r="T16" i="15" s="1"/>
  <c r="S15" i="15"/>
  <c r="R15" i="15"/>
  <c r="R16" i="15" s="1"/>
  <c r="Q15" i="15"/>
  <c r="Q16" i="15" s="1"/>
  <c r="P15" i="15"/>
  <c r="P16" i="15" s="1"/>
  <c r="O15" i="15"/>
  <c r="N15" i="15"/>
  <c r="N16" i="15" s="1"/>
  <c r="M15" i="15"/>
  <c r="M16" i="15" s="1"/>
  <c r="L15" i="15"/>
  <c r="L16" i="15" s="1"/>
  <c r="K15" i="15"/>
  <c r="J15" i="15"/>
  <c r="J16" i="15" s="1"/>
  <c r="I15" i="15"/>
  <c r="I16" i="15" s="1"/>
  <c r="H15" i="15"/>
  <c r="H16" i="15" s="1"/>
  <c r="F12" i="15"/>
  <c r="D12" i="15"/>
  <c r="F10" i="15"/>
  <c r="F11" i="15" s="1"/>
  <c r="D10" i="15"/>
  <c r="D11" i="15" s="1"/>
  <c r="H7" i="15"/>
  <c r="W15" i="14"/>
  <c r="W16" i="14" s="1"/>
  <c r="V15" i="14"/>
  <c r="V16" i="14" s="1"/>
  <c r="U15" i="14"/>
  <c r="U16" i="14" s="1"/>
  <c r="T15" i="14"/>
  <c r="T16" i="14" s="1"/>
  <c r="S15" i="14"/>
  <c r="S16" i="14" s="1"/>
  <c r="R15" i="14"/>
  <c r="R16" i="14" s="1"/>
  <c r="Q15" i="14"/>
  <c r="Q16" i="14" s="1"/>
  <c r="P15" i="14"/>
  <c r="P16" i="14" s="1"/>
  <c r="O15" i="14"/>
  <c r="O16" i="14" s="1"/>
  <c r="N15" i="14"/>
  <c r="N16" i="14" s="1"/>
  <c r="M15" i="14"/>
  <c r="M16" i="14" s="1"/>
  <c r="L15" i="14"/>
  <c r="L16" i="14" s="1"/>
  <c r="K15" i="14"/>
  <c r="K16" i="14" s="1"/>
  <c r="J15" i="14"/>
  <c r="J16" i="14" s="1"/>
  <c r="I15" i="14"/>
  <c r="I16" i="14" s="1"/>
  <c r="H15" i="14"/>
  <c r="H16" i="14" s="1"/>
  <c r="F12" i="14"/>
  <c r="D12" i="14"/>
  <c r="D11" i="14"/>
  <c r="F10" i="14"/>
  <c r="F11" i="14" s="1"/>
  <c r="D10" i="14"/>
  <c r="H6" i="14"/>
  <c r="H5" i="14"/>
  <c r="H7" i="14" s="1"/>
  <c r="T16" i="13"/>
  <c r="S16" i="13"/>
  <c r="P16" i="13"/>
  <c r="O16" i="13"/>
  <c r="L16" i="13"/>
  <c r="K16" i="13"/>
  <c r="H16" i="13"/>
  <c r="V15" i="13"/>
  <c r="V16" i="13" s="1"/>
  <c r="U15" i="13"/>
  <c r="U16" i="13" s="1"/>
  <c r="T15" i="13"/>
  <c r="S15" i="13"/>
  <c r="R15" i="13"/>
  <c r="R16" i="13" s="1"/>
  <c r="Q15" i="13"/>
  <c r="Q16" i="13" s="1"/>
  <c r="P15" i="13"/>
  <c r="O15" i="13"/>
  <c r="N15" i="13"/>
  <c r="N16" i="13" s="1"/>
  <c r="M15" i="13"/>
  <c r="M16" i="13" s="1"/>
  <c r="L15" i="13"/>
  <c r="K15" i="13"/>
  <c r="J15" i="13"/>
  <c r="J16" i="13" s="1"/>
  <c r="I15" i="13"/>
  <c r="I16" i="13" s="1"/>
  <c r="H15" i="13"/>
  <c r="F12" i="13"/>
  <c r="D12" i="13"/>
  <c r="F10" i="13"/>
  <c r="F11" i="13" s="1"/>
  <c r="D10" i="13"/>
  <c r="D11" i="13" s="1"/>
  <c r="H7" i="13"/>
  <c r="W16" i="12"/>
  <c r="W17" i="12" s="1"/>
  <c r="V16" i="12"/>
  <c r="V17" i="12" s="1"/>
  <c r="U16" i="12"/>
  <c r="U17" i="12" s="1"/>
  <c r="T16" i="12"/>
  <c r="T17" i="12" s="1"/>
  <c r="S16" i="12"/>
  <c r="S17" i="12" s="1"/>
  <c r="R16" i="12"/>
  <c r="R17" i="12" s="1"/>
  <c r="Q16" i="12"/>
  <c r="Q17" i="12" s="1"/>
  <c r="P16" i="12"/>
  <c r="P17" i="12" s="1"/>
  <c r="O16" i="12"/>
  <c r="O17" i="12" s="1"/>
  <c r="N16" i="12"/>
  <c r="N17" i="12" s="1"/>
  <c r="M16" i="12"/>
  <c r="M17" i="12" s="1"/>
  <c r="L16" i="12"/>
  <c r="L17" i="12" s="1"/>
  <c r="K16" i="12"/>
  <c r="K17" i="12" s="1"/>
  <c r="J16" i="12"/>
  <c r="J17" i="12" s="1"/>
  <c r="I16" i="12"/>
  <c r="I17" i="12" s="1"/>
  <c r="H16" i="12"/>
  <c r="H17" i="12" s="1"/>
  <c r="F12" i="12"/>
  <c r="D12" i="12"/>
  <c r="D11" i="12"/>
  <c r="F10" i="12"/>
  <c r="F11" i="12" s="1"/>
  <c r="D10" i="12"/>
  <c r="H5" i="12"/>
  <c r="H7" i="12" s="1"/>
  <c r="W16" i="11"/>
  <c r="W17" i="11" s="1"/>
  <c r="V16" i="11"/>
  <c r="V17" i="11" s="1"/>
  <c r="U16" i="11"/>
  <c r="U17" i="11" s="1"/>
  <c r="T16" i="11"/>
  <c r="T17" i="11" s="1"/>
  <c r="S16" i="11"/>
  <c r="S17" i="11" s="1"/>
  <c r="R16" i="11"/>
  <c r="R17" i="11" s="1"/>
  <c r="Q16" i="11"/>
  <c r="Q17" i="11" s="1"/>
  <c r="P16" i="11"/>
  <c r="P17" i="11" s="1"/>
  <c r="O16" i="11"/>
  <c r="O17" i="11" s="1"/>
  <c r="N16" i="11"/>
  <c r="N17" i="11" s="1"/>
  <c r="M16" i="11"/>
  <c r="M17" i="11" s="1"/>
  <c r="L16" i="11"/>
  <c r="L17" i="11" s="1"/>
  <c r="K16" i="11"/>
  <c r="K17" i="11" s="1"/>
  <c r="J16" i="11"/>
  <c r="J17" i="11" s="1"/>
  <c r="I16" i="11"/>
  <c r="I17" i="11" s="1"/>
  <c r="H16" i="11"/>
  <c r="H17" i="11" s="1"/>
  <c r="F12" i="11"/>
  <c r="D12" i="11"/>
  <c r="D11" i="11"/>
  <c r="F10" i="11"/>
  <c r="F11" i="11" s="1"/>
  <c r="D10" i="11"/>
  <c r="H6" i="11"/>
  <c r="H5" i="11"/>
  <c r="H7" i="11" s="1"/>
  <c r="W15" i="10"/>
  <c r="W16" i="10" s="1"/>
  <c r="V15" i="10"/>
  <c r="V16" i="10" s="1"/>
  <c r="U15" i="10"/>
  <c r="U16" i="10" s="1"/>
  <c r="T15" i="10"/>
  <c r="T16" i="10" s="1"/>
  <c r="S15" i="10"/>
  <c r="S16" i="10" s="1"/>
  <c r="R15" i="10"/>
  <c r="R16" i="10" s="1"/>
  <c r="Q15" i="10"/>
  <c r="Q16" i="10" s="1"/>
  <c r="P15" i="10"/>
  <c r="P16" i="10" s="1"/>
  <c r="O15" i="10"/>
  <c r="O16" i="10" s="1"/>
  <c r="N15" i="10"/>
  <c r="N16" i="10" s="1"/>
  <c r="M15" i="10"/>
  <c r="M16" i="10" s="1"/>
  <c r="L15" i="10"/>
  <c r="L16" i="10" s="1"/>
  <c r="K15" i="10"/>
  <c r="K16" i="10" s="1"/>
  <c r="J15" i="10"/>
  <c r="J16" i="10" s="1"/>
  <c r="I15" i="10"/>
  <c r="I16" i="10" s="1"/>
  <c r="H15" i="10"/>
  <c r="H16" i="10" s="1"/>
  <c r="F12" i="10"/>
  <c r="D12" i="10"/>
  <c r="D11" i="10"/>
  <c r="F10" i="10"/>
  <c r="F11" i="10" s="1"/>
  <c r="D10" i="10"/>
  <c r="H6" i="10"/>
  <c r="H5" i="10"/>
  <c r="H7" i="10" s="1"/>
  <c r="W15" i="9"/>
  <c r="W16" i="9" s="1"/>
  <c r="V15" i="9"/>
  <c r="V16" i="9" s="1"/>
  <c r="U15" i="9"/>
  <c r="U16" i="9" s="1"/>
  <c r="T15" i="9"/>
  <c r="T16" i="9" s="1"/>
  <c r="S15" i="9"/>
  <c r="S16" i="9" s="1"/>
  <c r="R15" i="9"/>
  <c r="R16" i="9" s="1"/>
  <c r="Q15" i="9"/>
  <c r="Q16" i="9" s="1"/>
  <c r="P15" i="9"/>
  <c r="P16" i="9" s="1"/>
  <c r="O15" i="9"/>
  <c r="O16" i="9" s="1"/>
  <c r="N15" i="9"/>
  <c r="N16" i="9" s="1"/>
  <c r="M15" i="9"/>
  <c r="M16" i="9" s="1"/>
  <c r="L15" i="9"/>
  <c r="L16" i="9" s="1"/>
  <c r="K15" i="9"/>
  <c r="K16" i="9" s="1"/>
  <c r="J15" i="9"/>
  <c r="J16" i="9" s="1"/>
  <c r="I15" i="9"/>
  <c r="I16" i="9" s="1"/>
  <c r="H15" i="9"/>
  <c r="H16" i="9" s="1"/>
  <c r="F12" i="9"/>
  <c r="D12" i="9"/>
  <c r="D11" i="9"/>
  <c r="F10" i="9"/>
  <c r="F11" i="9" s="1"/>
  <c r="D10" i="9"/>
  <c r="H6" i="9"/>
  <c r="H5" i="9"/>
  <c r="H7" i="9" s="1"/>
  <c r="W15" i="8"/>
  <c r="W16" i="8" s="1"/>
  <c r="V15" i="8"/>
  <c r="V16" i="8" s="1"/>
  <c r="U15" i="8"/>
  <c r="U16" i="8" s="1"/>
  <c r="T15" i="8"/>
  <c r="T16" i="8" s="1"/>
  <c r="S15" i="8"/>
  <c r="S16" i="8" s="1"/>
  <c r="R15" i="8"/>
  <c r="R16" i="8" s="1"/>
  <c r="Q15" i="8"/>
  <c r="Q16" i="8" s="1"/>
  <c r="P15" i="8"/>
  <c r="P16" i="8" s="1"/>
  <c r="O15" i="8"/>
  <c r="O16" i="8" s="1"/>
  <c r="N15" i="8"/>
  <c r="N16" i="8" s="1"/>
  <c r="M15" i="8"/>
  <c r="M16" i="8" s="1"/>
  <c r="L15" i="8"/>
  <c r="L16" i="8" s="1"/>
  <c r="K15" i="8"/>
  <c r="K16" i="8" s="1"/>
  <c r="J15" i="8"/>
  <c r="J16" i="8" s="1"/>
  <c r="I15" i="8"/>
  <c r="I16" i="8" s="1"/>
  <c r="H15" i="8"/>
  <c r="H16" i="8" s="1"/>
  <c r="F12" i="8"/>
  <c r="D12" i="8"/>
  <c r="F10" i="8"/>
  <c r="F11" i="8" s="1"/>
  <c r="D10" i="8"/>
  <c r="D11" i="8" s="1"/>
  <c r="H6" i="8"/>
  <c r="H5" i="8"/>
  <c r="H7" i="8" s="1"/>
  <c r="W15" i="7"/>
  <c r="W16" i="7" s="1"/>
  <c r="V15" i="7"/>
  <c r="V16" i="7" s="1"/>
  <c r="U15" i="7"/>
  <c r="U16" i="7" s="1"/>
  <c r="T15" i="7"/>
  <c r="T16" i="7" s="1"/>
  <c r="S15" i="7"/>
  <c r="S16" i="7" s="1"/>
  <c r="R15" i="7"/>
  <c r="R16" i="7" s="1"/>
  <c r="Q15" i="7"/>
  <c r="Q16" i="7" s="1"/>
  <c r="P15" i="7"/>
  <c r="P16" i="7" s="1"/>
  <c r="O15" i="7"/>
  <c r="O16" i="7" s="1"/>
  <c r="N15" i="7"/>
  <c r="N16" i="7" s="1"/>
  <c r="M15" i="7"/>
  <c r="M16" i="7" s="1"/>
  <c r="L15" i="7"/>
  <c r="L16" i="7" s="1"/>
  <c r="K15" i="7"/>
  <c r="K16" i="7" s="1"/>
  <c r="J15" i="7"/>
  <c r="J16" i="7" s="1"/>
  <c r="I15" i="7"/>
  <c r="I16" i="7" s="1"/>
  <c r="H15" i="7"/>
  <c r="H16" i="7" s="1"/>
  <c r="F12" i="7"/>
  <c r="D12" i="7"/>
  <c r="D11" i="7"/>
  <c r="F10" i="7"/>
  <c r="F11" i="7" s="1"/>
  <c r="D10" i="7"/>
  <c r="H6" i="7"/>
  <c r="H5" i="7"/>
  <c r="H7" i="7" s="1"/>
  <c r="W16" i="6"/>
  <c r="W17" i="6" s="1"/>
  <c r="V16" i="6"/>
  <c r="V17" i="6" s="1"/>
  <c r="U16" i="6"/>
  <c r="U17" i="6" s="1"/>
  <c r="T16" i="6"/>
  <c r="T17" i="6" s="1"/>
  <c r="S16" i="6"/>
  <c r="S17" i="6" s="1"/>
  <c r="R16" i="6"/>
  <c r="R17" i="6" s="1"/>
  <c r="Q16" i="6"/>
  <c r="Q17" i="6" s="1"/>
  <c r="P16" i="6"/>
  <c r="P17" i="6" s="1"/>
  <c r="O16" i="6"/>
  <c r="O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F12" i="6"/>
  <c r="D12" i="6"/>
  <c r="D11" i="6"/>
  <c r="F10" i="6"/>
  <c r="F11" i="6" s="1"/>
  <c r="D10" i="6"/>
  <c r="H6" i="6"/>
  <c r="H5" i="6"/>
  <c r="H7" i="6" s="1"/>
  <c r="L17" i="5"/>
  <c r="W16" i="5"/>
  <c r="W17" i="5" s="1"/>
  <c r="V16" i="5"/>
  <c r="V17" i="5" s="1"/>
  <c r="U16" i="5"/>
  <c r="U17" i="5" s="1"/>
  <c r="T16" i="5"/>
  <c r="T17" i="5" s="1"/>
  <c r="S16" i="5"/>
  <c r="S17" i="5" s="1"/>
  <c r="R16" i="5"/>
  <c r="R17" i="5" s="1"/>
  <c r="Q16" i="5"/>
  <c r="Q17" i="5" s="1"/>
  <c r="P16" i="5"/>
  <c r="P17" i="5" s="1"/>
  <c r="O16" i="5"/>
  <c r="O17" i="5" s="1"/>
  <c r="N16" i="5"/>
  <c r="N17" i="5" s="1"/>
  <c r="M16" i="5"/>
  <c r="M17" i="5" s="1"/>
  <c r="L16" i="5"/>
  <c r="K16" i="5"/>
  <c r="K17" i="5" s="1"/>
  <c r="J16" i="5"/>
  <c r="J17" i="5" s="1"/>
  <c r="I16" i="5"/>
  <c r="I17" i="5" s="1"/>
  <c r="H16" i="5"/>
  <c r="H17" i="5" s="1"/>
  <c r="F12" i="5"/>
  <c r="D12" i="5"/>
  <c r="D11" i="5"/>
  <c r="F10" i="5"/>
  <c r="F11" i="5" s="1"/>
  <c r="D10" i="5"/>
  <c r="H6" i="5"/>
  <c r="H5" i="5"/>
  <c r="H7" i="5" s="1"/>
  <c r="W16" i="4"/>
  <c r="W17" i="4" s="1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F12" i="4"/>
  <c r="D12" i="4"/>
  <c r="F11" i="4"/>
  <c r="D11" i="4"/>
  <c r="F10" i="4"/>
  <c r="D10" i="4"/>
  <c r="H6" i="4"/>
  <c r="H7" i="4" s="1"/>
  <c r="H5" i="4"/>
  <c r="W16" i="3"/>
  <c r="W17" i="3" s="1"/>
  <c r="V16" i="3"/>
  <c r="V17" i="3" s="1"/>
  <c r="U16" i="3"/>
  <c r="U17" i="3" s="1"/>
  <c r="T16" i="3"/>
  <c r="T17" i="3" s="1"/>
  <c r="S16" i="3"/>
  <c r="S17" i="3" s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F12" i="3"/>
  <c r="D12" i="3"/>
  <c r="F11" i="3"/>
  <c r="D11" i="3"/>
  <c r="F10" i="3"/>
  <c r="D10" i="3"/>
  <c r="H6" i="3"/>
  <c r="H7" i="3" s="1"/>
  <c r="H5" i="3"/>
  <c r="W15" i="2"/>
  <c r="W16" i="2" s="1"/>
  <c r="V15" i="2"/>
  <c r="V16" i="2" s="1"/>
  <c r="U15" i="2"/>
  <c r="U16" i="2" s="1"/>
  <c r="T15" i="2"/>
  <c r="T16" i="2" s="1"/>
  <c r="S15" i="2"/>
  <c r="S16" i="2" s="1"/>
  <c r="R15" i="2"/>
  <c r="R16" i="2" s="1"/>
  <c r="Q15" i="2"/>
  <c r="Q16" i="2" s="1"/>
  <c r="P15" i="2"/>
  <c r="P16" i="2" s="1"/>
  <c r="O15" i="2"/>
  <c r="O16" i="2" s="1"/>
  <c r="N15" i="2"/>
  <c r="N16" i="2" s="1"/>
  <c r="M15" i="2"/>
  <c r="M16" i="2" s="1"/>
  <c r="L15" i="2"/>
  <c r="L16" i="2" s="1"/>
  <c r="K15" i="2"/>
  <c r="K16" i="2" s="1"/>
  <c r="J15" i="2"/>
  <c r="J16" i="2" s="1"/>
  <c r="I15" i="2"/>
  <c r="I16" i="2" s="1"/>
  <c r="H15" i="2"/>
  <c r="H16" i="2" s="1"/>
  <c r="F12" i="2"/>
  <c r="D12" i="2"/>
  <c r="D11" i="2"/>
  <c r="F10" i="2"/>
  <c r="F11" i="2" s="1"/>
  <c r="D10" i="2"/>
  <c r="H6" i="2"/>
  <c r="H5" i="2"/>
  <c r="H7" i="2" s="1"/>
</calcChain>
</file>

<file path=xl/sharedStrings.xml><?xml version="1.0" encoding="utf-8"?>
<sst xmlns="http://schemas.openxmlformats.org/spreadsheetml/2006/main" count="1700" uniqueCount="181">
  <si>
    <t>MSc</t>
  </si>
  <si>
    <t>MSCP1201</t>
  </si>
  <si>
    <t>SOLID STATE PHYSICS</t>
  </si>
  <si>
    <t>MSCP1202</t>
  </si>
  <si>
    <t>ELECTRONICS DEVICES &amp; CIRCUITS</t>
  </si>
  <si>
    <t>MSCP1203</t>
  </si>
  <si>
    <t>COMPUTATIONAL PHYSICS</t>
  </si>
  <si>
    <t>MSCP1204</t>
  </si>
  <si>
    <t>COMPUTATIONAL PHYSICS LAB.</t>
  </si>
  <si>
    <t>MSCP1205</t>
  </si>
  <si>
    <t>ELECTRONICS DEVICES LAB</t>
  </si>
  <si>
    <t>MSPH3602</t>
  </si>
  <si>
    <t>STATISTICAL PHYSICS</t>
  </si>
  <si>
    <t>MSCP1101</t>
  </si>
  <si>
    <t>MATHEMATICAL PHYSICS</t>
  </si>
  <si>
    <t>MSCP1102</t>
  </si>
  <si>
    <t>CLASSICAL MECHANICS</t>
  </si>
  <si>
    <t>MSCP1103</t>
  </si>
  <si>
    <t>QUANTUM PHYSICS-I</t>
  </si>
  <si>
    <t>MSCP1104</t>
  </si>
  <si>
    <t>ELECTRODYNAMICS &amp; SPECIAL RELATIVITY</t>
  </si>
  <si>
    <t>MSCP1105</t>
  </si>
  <si>
    <t>MODERN PHYSICS LAB</t>
  </si>
  <si>
    <t>CUTM1401</t>
  </si>
  <si>
    <t>PHOTOVOLTAIC TECHNOLOGY AND NANOCATALYSTS</t>
  </si>
  <si>
    <t>CUTM1403</t>
  </si>
  <si>
    <t>SMART ELECTRONIC MATERIALS</t>
  </si>
  <si>
    <t>CUTM1408</t>
  </si>
  <si>
    <t>SYNTHESIS ROUTES OF NANOMATERIALS</t>
  </si>
  <si>
    <t>CUTM1412</t>
  </si>
  <si>
    <t>ADVANCED QUANTUM MECHANICS</t>
  </si>
  <si>
    <t>MSCP2301</t>
  </si>
  <si>
    <t>ATOMIC &amp; MOLECULAR PHYSICS</t>
  </si>
  <si>
    <t>MSCP2302</t>
  </si>
  <si>
    <t>NUCLEAR &amp; PARTICLE PHYSICS</t>
  </si>
  <si>
    <t>Sl.No</t>
  </si>
  <si>
    <t>Program</t>
  </si>
  <si>
    <t>Course Code</t>
  </si>
  <si>
    <t>CourseName</t>
  </si>
  <si>
    <t>Centurion University of Technology &amp; Management</t>
  </si>
  <si>
    <t>EXAMINATION</t>
  </si>
  <si>
    <t>% of student that should have attained level 3</t>
  </si>
  <si>
    <t>Programme Name: M.Sc Physics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</si>
  <si>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</si>
  <si>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</si>
  <si>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</si>
  <si>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</si>
  <si>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</si>
  <si>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</si>
  <si>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Course Name : SOLID STATE PHYSICS              Department : .PHYSICS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</si>
  <si>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</si>
  <si>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</si>
  <si>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</si>
  <si>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</si>
  <si>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</si>
  <si>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</si>
  <si>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</si>
  <si>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</si>
  <si>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</si>
  <si>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</si>
  <si>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</si>
  <si>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</si>
  <si>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</si>
  <si>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</si>
  <si>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</si>
  <si>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</si>
  <si>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</si>
  <si>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</si>
  <si>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 xml:space="preserve">  Achieved</t>
  </si>
  <si>
    <t>Course Outcome</t>
  </si>
  <si>
    <t>CO 1, 2,4,6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</si>
  <si>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</si>
  <si>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</si>
  <si>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</si>
  <si>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</si>
  <si>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</si>
  <si>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</si>
  <si>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</si>
  <si>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</si>
  <si>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</si>
  <si>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</si>
  <si>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</si>
  <si>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</si>
  <si>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</si>
  <si>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P013</t>
  </si>
  <si>
    <t>PSO1</t>
  </si>
  <si>
    <t>PSO2</t>
  </si>
  <si>
    <t>PSO3</t>
  </si>
  <si>
    <t>190705120001</t>
  </si>
  <si>
    <t>CO1</t>
  </si>
  <si>
    <t>190705120002</t>
  </si>
  <si>
    <t>CO2</t>
  </si>
  <si>
    <t>190705120003</t>
  </si>
  <si>
    <t>CO4</t>
  </si>
  <si>
    <t>190705120005</t>
  </si>
  <si>
    <t>CO6</t>
  </si>
  <si>
    <t>190705120006</t>
  </si>
  <si>
    <t>Avg of CO-PO affinity levels</t>
  </si>
  <si>
    <t>190705120007</t>
  </si>
  <si>
    <t>PO Attainment</t>
  </si>
  <si>
    <t>190705120008</t>
  </si>
  <si>
    <t>190705120009</t>
  </si>
  <si>
    <t>190705120010</t>
  </si>
  <si>
    <t>190705120011</t>
  </si>
  <si>
    <t>190705120012</t>
  </si>
  <si>
    <t>190705120013</t>
  </si>
  <si>
    <t>190705120014</t>
  </si>
  <si>
    <t>190705120015</t>
  </si>
  <si>
    <t>190705120016</t>
  </si>
  <si>
    <t>190705120017</t>
  </si>
  <si>
    <t>190705120018</t>
  </si>
  <si>
    <t>190705120019</t>
  </si>
  <si>
    <t>190705120020</t>
  </si>
  <si>
    <t>190705120021</t>
  </si>
  <si>
    <t>190705120022</t>
  </si>
  <si>
    <t>190705120023</t>
  </si>
  <si>
    <t>190705120024</t>
  </si>
  <si>
    <t>190705120025</t>
  </si>
  <si>
    <t>190705120026</t>
  </si>
  <si>
    <t>190705120027</t>
  </si>
  <si>
    <t>190705120028</t>
  </si>
  <si>
    <t>190705120029</t>
  </si>
  <si>
    <t>190705120030</t>
  </si>
  <si>
    <t>190705120031</t>
  </si>
  <si>
    <t>190705120032</t>
  </si>
  <si>
    <t>190705120033</t>
  </si>
  <si>
    <t>190705120034</t>
  </si>
  <si>
    <t>190705120035</t>
  </si>
  <si>
    <t>190705120036</t>
  </si>
  <si>
    <t>190705120037</t>
  </si>
  <si>
    <t>190705120038</t>
  </si>
  <si>
    <t>190705120039</t>
  </si>
  <si>
    <t>190705120040</t>
  </si>
  <si>
    <t>190705120041</t>
  </si>
  <si>
    <t>190705120042</t>
  </si>
  <si>
    <t>190705120043</t>
  </si>
  <si>
    <t>190605120001</t>
  </si>
  <si>
    <t>190605120002</t>
  </si>
  <si>
    <t>190605120003</t>
  </si>
  <si>
    <t>190605120004</t>
  </si>
  <si>
    <t>190605120005</t>
  </si>
  <si>
    <t>190605120006</t>
  </si>
  <si>
    <t>190605120008</t>
  </si>
  <si>
    <t>190605120009</t>
  </si>
  <si>
    <t>190605120012</t>
  </si>
  <si>
    <t>190605120013</t>
  </si>
  <si>
    <t>190605120014</t>
  </si>
  <si>
    <t>190605120015</t>
  </si>
  <si>
    <t>190605120016</t>
  </si>
  <si>
    <t>190605120017</t>
  </si>
  <si>
    <t>192205120002</t>
  </si>
  <si>
    <t>192205120004</t>
  </si>
  <si>
    <t>Course Name : ELECTRONICS DEVICES &amp; CIRCUITS             Department : .PHYSICS</t>
  </si>
  <si>
    <t>CO3</t>
  </si>
  <si>
    <t>Course Name : Computational Physics            Department : .PHYSICS</t>
  </si>
  <si>
    <t>Course Name : Computational Physics Lab            Department : .PHYSICS</t>
  </si>
  <si>
    <t>Course Name : ELECTRONICS DEVICES LAB             Department : .PHYSICS</t>
  </si>
  <si>
    <t>CO 1, 2</t>
  </si>
  <si>
    <t>Course Name : Statical Physics              Department : .PHYSICS</t>
  </si>
  <si>
    <t>Course Name :  Mathematical Physics              Department : .PHYSICS</t>
  </si>
  <si>
    <t xml:space="preserve">  Not Achieved</t>
  </si>
  <si>
    <t>190605120018</t>
  </si>
  <si>
    <t>190705120004</t>
  </si>
  <si>
    <t>Course Name : Classical Mechanics              Department : .PHYSICS</t>
  </si>
  <si>
    <t>CO 1, 2,4</t>
  </si>
  <si>
    <t>Course Name : Quantum Physics-I              Department : .PHYSICS</t>
  </si>
  <si>
    <t>Course Name : Electrodynamics &amp; Special Relativity           Department : .PHYSICS</t>
  </si>
  <si>
    <t>Course Name : MODERN PHYSICS LAB            Department : .PHYSICS</t>
  </si>
  <si>
    <t>CO 1, 2,</t>
  </si>
  <si>
    <t>Program Name:  Photovoltaic technology and nano-catalysts</t>
  </si>
  <si>
    <t>Course Name : Photovoltaic technology and nano-catalysts            Department : PHYSICS</t>
  </si>
  <si>
    <t xml:space="preserve"> Achieved</t>
  </si>
  <si>
    <t>CO 1, 2,3,6</t>
  </si>
  <si>
    <t>Course Name : Smart and Electronic Materials              Department : .PHYSICS</t>
  </si>
  <si>
    <t>CO 1, 2,6</t>
  </si>
  <si>
    <t>Program Name:  Synthesis Routes of Nanomaterials</t>
  </si>
  <si>
    <t>Course Name : Synthesis Routes of Nanomaterials           Department : PHYSICS</t>
  </si>
  <si>
    <t>Course Name : ADVANCED QUANTUM MECHANICS            Department : .PHYSICS</t>
  </si>
  <si>
    <t>Course Name : ATOMIC &amp; MOLECULAR PHYSICS              Department : .PHYSICS</t>
  </si>
  <si>
    <t>CO 1, 2,3,4,6</t>
  </si>
  <si>
    <t>Course Name : Nuclear and Particle Physics               Department : .PHYSICS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</si>
</sst>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;[Red]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6" borderId="5" xfId="0" applyNumberFormat="1" applyFont="1" applyFill="1" applyBorder="1" applyAlignment="1">
      <alignment vertical="center"/>
    </xf>
    <xf numFmtId="1" fontId="6" fillId="5" borderId="5" xfId="0" applyNumberFormat="1" applyFon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65" fontId="3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" fontId="10" fillId="9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0" fillId="5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0" fillId="5" borderId="1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3" fillId="0" borderId="0" xfId="0" applyFont="1" applyAlignment="1">
      <alignment vertical="center"/>
    </xf>
    <xf numFmtId="167" fontId="0" fillId="0" borderId="0" xfId="0" applyNumberFormat="1"/>
    <xf numFmtId="0" fontId="14" fillId="5" borderId="1" xfId="0" applyFont="1" applyFill="1" applyBorder="1" applyAlignment="1">
      <alignment horizontal="center"/>
    </xf>
    <xf numFmtId="1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center"/>
    </xf>
    <xf numFmtId="166" fontId="14" fillId="5" borderId="1" xfId="0" applyNumberFormat="1" applyFont="1" applyFill="1" applyBorder="1" applyAlignment="1">
      <alignment horizontal="center"/>
    </xf>
    <xf numFmtId="1" fontId="0" fillId="5" borderId="0" xfId="0" applyNumberFormat="1" applyFill="1"/>
    <xf numFmtId="167" fontId="0" fillId="5" borderId="0" xfId="0" applyNumberFormat="1" applyFill="1"/>
    <xf numFmtId="1" fontId="14" fillId="5" borderId="1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1" fontId="14" fillId="5" borderId="0" xfId="0" applyNumberFormat="1" applyFont="1" applyFill="1"/>
    <xf numFmtId="167" fontId="14" fillId="5" borderId="0" xfId="0" applyNumberFormat="1" applyFont="1" applyFill="1"/>
    <xf numFmtId="1" fontId="0" fillId="5" borderId="0" xfId="0" applyNumberFormat="1" applyFill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0" workbookViewId="0">
      <selection activeCell="C18" sqref="C18"/>
    </sheetView>
  </sheetViews>
  <sheetFormatPr defaultRowHeight="15" x14ac:dyDescent="0.25"/>
  <cols>
    <col min="1" max="2" width="9.140625" style="3"/>
    <col min="3" max="3" width="14.140625" style="3" customWidth="1"/>
    <col min="4" max="4" width="51.5703125" style="5" customWidth="1"/>
    <col min="5" max="16384" width="9.140625" style="5"/>
  </cols>
  <sheetData>
    <row r="1" spans="1:4" ht="31.5" customHeight="1" x14ac:dyDescent="0.25">
      <c r="A1" s="3" t="s">
        <v>35</v>
      </c>
      <c r="B1" s="3" t="s">
        <v>36</v>
      </c>
      <c r="C1" s="4" t="s">
        <v>37</v>
      </c>
      <c r="D1" s="6" t="s">
        <v>38</v>
      </c>
    </row>
    <row r="2" spans="1:4" ht="30" customHeight="1" x14ac:dyDescent="0.25">
      <c r="A2" s="3">
        <v>1</v>
      </c>
      <c r="B2" s="1" t="s">
        <v>0</v>
      </c>
      <c r="C2" s="1" t="s">
        <v>1</v>
      </c>
      <c r="D2" s="7" t="s">
        <v>2</v>
      </c>
    </row>
    <row r="3" spans="1:4" ht="30" customHeight="1" x14ac:dyDescent="0.25">
      <c r="A3" s="3">
        <v>2</v>
      </c>
      <c r="B3" s="1" t="s">
        <v>0</v>
      </c>
      <c r="C3" s="1" t="s">
        <v>3</v>
      </c>
      <c r="D3" s="7" t="s">
        <v>4</v>
      </c>
    </row>
    <row r="4" spans="1:4" ht="30" customHeight="1" x14ac:dyDescent="0.25">
      <c r="A4" s="3">
        <v>3</v>
      </c>
      <c r="B4" s="1" t="s">
        <v>0</v>
      </c>
      <c r="C4" s="1" t="s">
        <v>5</v>
      </c>
      <c r="D4" s="7" t="s">
        <v>6</v>
      </c>
    </row>
    <row r="5" spans="1:4" ht="30" customHeight="1" x14ac:dyDescent="0.25">
      <c r="A5" s="3">
        <v>4</v>
      </c>
      <c r="B5" s="1" t="s">
        <v>0</v>
      </c>
      <c r="C5" s="1" t="s">
        <v>7</v>
      </c>
      <c r="D5" s="7" t="s">
        <v>8</v>
      </c>
    </row>
    <row r="6" spans="1:4" ht="30" customHeight="1" x14ac:dyDescent="0.25">
      <c r="A6" s="3">
        <v>5</v>
      </c>
      <c r="B6" s="1" t="s">
        <v>0</v>
      </c>
      <c r="C6" s="1" t="s">
        <v>9</v>
      </c>
      <c r="D6" s="7" t="s">
        <v>10</v>
      </c>
    </row>
    <row r="7" spans="1:4" ht="30" customHeight="1" x14ac:dyDescent="0.25">
      <c r="A7" s="3">
        <v>6</v>
      </c>
      <c r="B7" s="1" t="s">
        <v>0</v>
      </c>
      <c r="C7" s="1" t="s">
        <v>11</v>
      </c>
      <c r="D7" s="7" t="s">
        <v>12</v>
      </c>
    </row>
    <row r="8" spans="1:4" ht="30" customHeight="1" x14ac:dyDescent="0.25">
      <c r="A8" s="3">
        <v>7</v>
      </c>
      <c r="B8" s="1" t="s">
        <v>0</v>
      </c>
      <c r="C8" s="1" t="s">
        <v>13</v>
      </c>
      <c r="D8" s="7" t="s">
        <v>14</v>
      </c>
    </row>
    <row r="9" spans="1:4" ht="30" customHeight="1" x14ac:dyDescent="0.25">
      <c r="A9" s="3">
        <v>8</v>
      </c>
      <c r="B9" s="1" t="s">
        <v>0</v>
      </c>
      <c r="C9" s="1" t="s">
        <v>15</v>
      </c>
      <c r="D9" s="7" t="s">
        <v>16</v>
      </c>
    </row>
    <row r="10" spans="1:4" ht="30" customHeight="1" x14ac:dyDescent="0.25">
      <c r="A10" s="3">
        <v>9</v>
      </c>
      <c r="B10" s="1" t="s">
        <v>0</v>
      </c>
      <c r="C10" s="1" t="s">
        <v>17</v>
      </c>
      <c r="D10" s="7" t="s">
        <v>18</v>
      </c>
    </row>
    <row r="11" spans="1:4" ht="30" customHeight="1" x14ac:dyDescent="0.25">
      <c r="A11" s="3">
        <v>10</v>
      </c>
      <c r="B11" s="1" t="s">
        <v>0</v>
      </c>
      <c r="C11" s="1" t="s">
        <v>19</v>
      </c>
      <c r="D11" s="7" t="s">
        <v>20</v>
      </c>
    </row>
    <row r="12" spans="1:4" ht="30" customHeight="1" x14ac:dyDescent="0.25">
      <c r="A12" s="3">
        <v>11</v>
      </c>
      <c r="B12" s="1" t="s">
        <v>0</v>
      </c>
      <c r="C12" s="1" t="s">
        <v>21</v>
      </c>
      <c r="D12" s="7" t="s">
        <v>22</v>
      </c>
    </row>
    <row r="13" spans="1:4" ht="30" customHeight="1" x14ac:dyDescent="0.25">
      <c r="A13" s="3">
        <v>12</v>
      </c>
      <c r="B13" s="1" t="s">
        <v>0</v>
      </c>
      <c r="C13" s="1" t="s">
        <v>23</v>
      </c>
      <c r="D13" s="7" t="s">
        <v>24</v>
      </c>
    </row>
    <row r="14" spans="1:4" ht="30" customHeight="1" x14ac:dyDescent="0.25">
      <c r="A14" s="3">
        <v>13</v>
      </c>
      <c r="B14" s="1" t="s">
        <v>0</v>
      </c>
      <c r="C14" s="1" t="s">
        <v>25</v>
      </c>
      <c r="D14" s="7" t="s">
        <v>26</v>
      </c>
    </row>
    <row r="15" spans="1:4" ht="30" customHeight="1" x14ac:dyDescent="0.25">
      <c r="A15" s="3">
        <v>14</v>
      </c>
      <c r="B15" s="1" t="s">
        <v>0</v>
      </c>
      <c r="C15" s="1" t="s">
        <v>27</v>
      </c>
      <c r="D15" s="7" t="s">
        <v>28</v>
      </c>
    </row>
    <row r="16" spans="1:4" ht="30" customHeight="1" x14ac:dyDescent="0.25">
      <c r="A16" s="3">
        <v>15</v>
      </c>
      <c r="B16" s="1" t="s">
        <v>0</v>
      </c>
      <c r="C16" s="1" t="s">
        <v>29</v>
      </c>
      <c r="D16" s="7" t="s">
        <v>30</v>
      </c>
    </row>
    <row r="17" spans="1:4" ht="30" customHeight="1" x14ac:dyDescent="0.25">
      <c r="A17" s="3">
        <v>16</v>
      </c>
      <c r="B17" s="1" t="s">
        <v>0</v>
      </c>
      <c r="C17" s="1" t="s">
        <v>31</v>
      </c>
      <c r="D17" s="7" t="s">
        <v>32</v>
      </c>
    </row>
    <row r="18" spans="1:4" ht="30" customHeight="1" x14ac:dyDescent="0.25">
      <c r="A18" s="3">
        <v>17</v>
      </c>
      <c r="B18" s="1" t="s">
        <v>0</v>
      </c>
      <c r="C18" s="1" t="s">
        <v>33</v>
      </c>
      <c r="D18" s="7" t="s">
        <v>34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zoomScale="77" zoomScaleNormal="77" workbookViewId="0">
      <selection activeCell="J67" sqref="J67"/>
    </sheetView>
  </sheetViews>
  <sheetFormatPr defaultRowHeight="15" x14ac:dyDescent="0.25"/>
  <cols>
    <col min="2" max="2" width="18.5703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165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47/60*100</f>
        <v>78.333333333333329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30/60*100</f>
        <v>50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64.166666666666657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164</v>
      </c>
      <c r="D9" s="29"/>
      <c r="E9" s="29" t="s">
        <v>164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75">
        <v>34</v>
      </c>
      <c r="D11" s="47">
        <f>COUNTIF(C11:C70,"&gt;="&amp;D10)</f>
        <v>47</v>
      </c>
      <c r="E11" s="75">
        <v>38</v>
      </c>
      <c r="F11" s="48">
        <f>COUNTIF(E11:E70,"&gt;="&amp;F10)</f>
        <v>30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90</v>
      </c>
      <c r="C12" s="75">
        <v>30</v>
      </c>
      <c r="D12" s="51">
        <f>(47/60)*100</f>
        <v>78.333333333333329</v>
      </c>
      <c r="E12" s="75">
        <v>35</v>
      </c>
      <c r="F12" s="52">
        <f>(30/60)*100</f>
        <v>50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92</v>
      </c>
      <c r="C13" s="75">
        <v>35</v>
      </c>
      <c r="D13" s="47"/>
      <c r="E13" s="75">
        <v>43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162</v>
      </c>
      <c r="C14" s="75">
        <v>35</v>
      </c>
      <c r="D14" s="47"/>
      <c r="E14" s="75">
        <v>0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5.75" x14ac:dyDescent="0.25">
      <c r="A15" s="21">
        <v>5</v>
      </c>
      <c r="B15" s="45" t="s">
        <v>94</v>
      </c>
      <c r="C15" s="75">
        <v>31</v>
      </c>
      <c r="D15" s="47"/>
      <c r="E15" s="75">
        <v>21</v>
      </c>
      <c r="F15" s="53"/>
      <c r="G15" s="54" t="s">
        <v>97</v>
      </c>
      <c r="H15" s="55">
        <f>AVERAGE(H11:H14)</f>
        <v>3</v>
      </c>
      <c r="I15" s="55">
        <f t="shared" ref="I15:W15" si="0">AVERAGE(I11:I14)</f>
        <v>3</v>
      </c>
      <c r="J15" s="55">
        <f t="shared" si="0"/>
        <v>3</v>
      </c>
      <c r="K15" s="55">
        <f t="shared" si="0"/>
        <v>3</v>
      </c>
      <c r="L15" s="55">
        <f t="shared" si="0"/>
        <v>3</v>
      </c>
      <c r="M15" s="55">
        <f t="shared" si="0"/>
        <v>3</v>
      </c>
      <c r="N15" s="55">
        <f t="shared" si="0"/>
        <v>3</v>
      </c>
      <c r="O15" s="55">
        <f t="shared" si="0"/>
        <v>3</v>
      </c>
      <c r="P15" s="55">
        <f t="shared" si="0"/>
        <v>2.3333333333333335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2</v>
      </c>
      <c r="W15" s="55">
        <f t="shared" si="0"/>
        <v>2</v>
      </c>
    </row>
    <row r="16" spans="1:23" ht="15.75" x14ac:dyDescent="0.25">
      <c r="A16" s="21">
        <v>6</v>
      </c>
      <c r="B16" s="45" t="s">
        <v>96</v>
      </c>
      <c r="C16" s="75">
        <v>32</v>
      </c>
      <c r="D16" s="47"/>
      <c r="E16" s="75">
        <v>38</v>
      </c>
      <c r="F16" s="53"/>
      <c r="G16" s="56" t="s">
        <v>99</v>
      </c>
      <c r="H16" s="57">
        <f>(64.17*H15)/100</f>
        <v>1.9250999999999998</v>
      </c>
      <c r="I16" s="57">
        <f t="shared" ref="I16:W16" si="1">(64.17*I15)/100</f>
        <v>1.9250999999999998</v>
      </c>
      <c r="J16" s="57">
        <f t="shared" si="1"/>
        <v>1.9250999999999998</v>
      </c>
      <c r="K16" s="57">
        <f t="shared" si="1"/>
        <v>1.9250999999999998</v>
      </c>
      <c r="L16" s="57">
        <f t="shared" si="1"/>
        <v>1.9250999999999998</v>
      </c>
      <c r="M16" s="57">
        <f t="shared" si="1"/>
        <v>1.9250999999999998</v>
      </c>
      <c r="N16" s="57">
        <f t="shared" si="1"/>
        <v>1.9250999999999998</v>
      </c>
      <c r="O16" s="57">
        <f t="shared" si="1"/>
        <v>1.9250999999999998</v>
      </c>
      <c r="P16" s="57">
        <f t="shared" si="1"/>
        <v>1.4973000000000001</v>
      </c>
      <c r="Q16" s="57">
        <f t="shared" si="1"/>
        <v>1.9250999999999998</v>
      </c>
      <c r="R16" s="57">
        <f t="shared" si="1"/>
        <v>1.9250999999999998</v>
      </c>
      <c r="S16" s="57">
        <f t="shared" si="1"/>
        <v>1.9250999999999998</v>
      </c>
      <c r="T16" s="57">
        <f t="shared" si="1"/>
        <v>1.9250999999999998</v>
      </c>
      <c r="U16" s="57">
        <f t="shared" si="1"/>
        <v>1.9250999999999998</v>
      </c>
      <c r="V16" s="57">
        <f t="shared" si="1"/>
        <v>1.2834000000000001</v>
      </c>
      <c r="W16" s="57">
        <f t="shared" si="1"/>
        <v>1.2834000000000001</v>
      </c>
    </row>
    <row r="17" spans="1:23" x14ac:dyDescent="0.25">
      <c r="A17" s="21">
        <v>7</v>
      </c>
      <c r="B17" s="45" t="s">
        <v>98</v>
      </c>
      <c r="C17" s="75">
        <v>29</v>
      </c>
      <c r="D17" s="47"/>
      <c r="E17" s="75">
        <v>37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 t="s">
        <v>100</v>
      </c>
      <c r="C18" s="75">
        <v>30</v>
      </c>
      <c r="D18" s="47"/>
      <c r="E18" s="75">
        <v>31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101</v>
      </c>
      <c r="C19" s="75">
        <v>27</v>
      </c>
      <c r="D19" s="47"/>
      <c r="E19" s="75">
        <v>22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102</v>
      </c>
      <c r="C20" s="75">
        <v>33</v>
      </c>
      <c r="D20" s="47"/>
      <c r="E20" s="75">
        <v>42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103</v>
      </c>
      <c r="C21" s="75">
        <v>22</v>
      </c>
      <c r="D21" s="47"/>
      <c r="E21" s="75">
        <v>3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104</v>
      </c>
      <c r="C22" s="75">
        <v>28</v>
      </c>
      <c r="D22" s="47"/>
      <c r="E22" s="75">
        <v>27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105</v>
      </c>
      <c r="C23" s="75">
        <v>29</v>
      </c>
      <c r="D23" s="47"/>
      <c r="E23" s="75">
        <v>38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106</v>
      </c>
      <c r="C24" s="75">
        <v>29</v>
      </c>
      <c r="D24" s="47"/>
      <c r="E24" s="75">
        <v>24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107</v>
      </c>
      <c r="C25" s="75">
        <v>32</v>
      </c>
      <c r="D25" s="67"/>
      <c r="E25" s="75">
        <v>22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108</v>
      </c>
      <c r="C26" s="75">
        <v>36</v>
      </c>
      <c r="D26" s="47"/>
      <c r="E26" s="75">
        <v>50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109</v>
      </c>
      <c r="C27" s="75">
        <v>30</v>
      </c>
      <c r="D27" s="47"/>
      <c r="E27" s="75">
        <v>34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110</v>
      </c>
      <c r="C28" s="75">
        <v>30</v>
      </c>
      <c r="D28" s="47"/>
      <c r="E28" s="75">
        <v>21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111</v>
      </c>
      <c r="C29" s="75">
        <v>31</v>
      </c>
      <c r="D29" s="47"/>
      <c r="E29" s="75">
        <v>33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112</v>
      </c>
      <c r="C30" s="75">
        <v>36</v>
      </c>
      <c r="D30" s="47"/>
      <c r="E30" s="75">
        <v>44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113</v>
      </c>
      <c r="C31" s="75">
        <v>30</v>
      </c>
      <c r="D31" s="47"/>
      <c r="E31" s="75">
        <v>39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114</v>
      </c>
      <c r="C32" s="75">
        <v>34</v>
      </c>
      <c r="D32" s="47"/>
      <c r="E32" s="75">
        <v>44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115</v>
      </c>
      <c r="C33" s="75">
        <v>30</v>
      </c>
      <c r="D33" s="47"/>
      <c r="E33" s="75">
        <v>23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116</v>
      </c>
      <c r="C34" s="75">
        <v>21</v>
      </c>
      <c r="D34" s="47"/>
      <c r="E34" s="75">
        <v>9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117</v>
      </c>
      <c r="C35" s="75">
        <v>26</v>
      </c>
      <c r="D35" s="47"/>
      <c r="E35" s="75">
        <v>29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118</v>
      </c>
      <c r="C36" s="75">
        <v>33</v>
      </c>
      <c r="D36" s="47"/>
      <c r="E36" s="75">
        <v>37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119</v>
      </c>
      <c r="C37" s="75">
        <v>36</v>
      </c>
      <c r="D37" s="47"/>
      <c r="E37" s="75">
        <v>41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120</v>
      </c>
      <c r="C38" s="75">
        <v>22</v>
      </c>
      <c r="D38" s="47"/>
      <c r="E38" s="75">
        <v>14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121</v>
      </c>
      <c r="C39" s="75">
        <v>29</v>
      </c>
      <c r="D39" s="47"/>
      <c r="E39" s="75">
        <v>13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122</v>
      </c>
      <c r="C40" s="75">
        <v>26</v>
      </c>
      <c r="D40" s="47"/>
      <c r="E40" s="75">
        <v>9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123</v>
      </c>
      <c r="C41" s="75">
        <v>22</v>
      </c>
      <c r="D41" s="47"/>
      <c r="E41" s="75">
        <v>9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124</v>
      </c>
      <c r="C42" s="75">
        <v>33</v>
      </c>
      <c r="D42" s="47"/>
      <c r="E42" s="75">
        <v>42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125</v>
      </c>
      <c r="C43" s="75">
        <v>32</v>
      </c>
      <c r="D43" s="47"/>
      <c r="E43" s="75">
        <v>44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126</v>
      </c>
      <c r="C44" s="75">
        <v>31</v>
      </c>
      <c r="D44" s="47"/>
      <c r="E44" s="75">
        <v>24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127</v>
      </c>
      <c r="C45" s="75">
        <v>26</v>
      </c>
      <c r="D45" s="47"/>
      <c r="E45" s="75">
        <v>26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128</v>
      </c>
      <c r="C46" s="75">
        <v>24</v>
      </c>
      <c r="D46" s="47"/>
      <c r="E46" s="75">
        <v>20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129</v>
      </c>
      <c r="C47" s="75">
        <v>27</v>
      </c>
      <c r="D47" s="47"/>
      <c r="E47" s="75">
        <v>21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130</v>
      </c>
      <c r="C48" s="75">
        <v>34</v>
      </c>
      <c r="D48" s="47"/>
      <c r="E48" s="75">
        <v>39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131</v>
      </c>
      <c r="C49" s="75">
        <v>33</v>
      </c>
      <c r="D49" s="47"/>
      <c r="E49" s="75">
        <v>36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132</v>
      </c>
      <c r="C50" s="75">
        <v>25</v>
      </c>
      <c r="D50" s="47"/>
      <c r="E50" s="75">
        <v>18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133</v>
      </c>
      <c r="C51" s="75">
        <v>31</v>
      </c>
      <c r="D51" s="47"/>
      <c r="E51" s="75">
        <v>37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134</v>
      </c>
      <c r="C52" s="75">
        <v>23</v>
      </c>
      <c r="D52" s="67"/>
      <c r="E52" s="75">
        <v>3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135</v>
      </c>
      <c r="C53" s="75">
        <v>22</v>
      </c>
      <c r="D53" s="67"/>
      <c r="E53" s="75">
        <v>2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136</v>
      </c>
      <c r="C54" s="75">
        <v>34</v>
      </c>
      <c r="D54" s="47"/>
      <c r="E54" s="75">
        <v>30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137</v>
      </c>
      <c r="C55" s="75">
        <v>39</v>
      </c>
      <c r="D55" s="47"/>
      <c r="E55" s="75">
        <v>37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138</v>
      </c>
      <c r="C56" s="75">
        <v>38</v>
      </c>
      <c r="D56" s="47"/>
      <c r="E56" s="75">
        <v>30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139</v>
      </c>
      <c r="C57" s="75">
        <v>39</v>
      </c>
      <c r="D57" s="47"/>
      <c r="E57" s="75">
        <v>23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140</v>
      </c>
      <c r="C58" s="75">
        <v>38</v>
      </c>
      <c r="D58" s="47"/>
      <c r="E58" s="75">
        <v>5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141</v>
      </c>
      <c r="C59" s="75">
        <v>35</v>
      </c>
      <c r="D59" s="92"/>
      <c r="E59" s="75">
        <v>0</v>
      </c>
      <c r="F59" s="92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142</v>
      </c>
      <c r="C60" s="75">
        <v>39</v>
      </c>
      <c r="D60" s="93"/>
      <c r="E60" s="75">
        <v>33</v>
      </c>
      <c r="F60" s="93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143</v>
      </c>
      <c r="C61" s="75">
        <v>40</v>
      </c>
      <c r="D61" s="92"/>
      <c r="E61" s="75">
        <v>37</v>
      </c>
      <c r="F61" s="92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144</v>
      </c>
      <c r="C62" s="75">
        <v>38</v>
      </c>
      <c r="D62" s="92"/>
      <c r="E62" s="75">
        <v>6</v>
      </c>
      <c r="F62" s="92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145</v>
      </c>
      <c r="C63" s="75">
        <v>38</v>
      </c>
      <c r="D63" s="92"/>
      <c r="E63" s="75">
        <v>21</v>
      </c>
      <c r="F63" s="92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146</v>
      </c>
      <c r="C64" s="75">
        <v>38</v>
      </c>
      <c r="D64" s="92"/>
      <c r="E64" s="75">
        <v>15</v>
      </c>
      <c r="F64" s="92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147</v>
      </c>
      <c r="C65" s="75">
        <v>40</v>
      </c>
      <c r="D65" s="92"/>
      <c r="E65" s="75">
        <v>32</v>
      </c>
      <c r="F65" s="92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148</v>
      </c>
      <c r="C66" s="75">
        <v>40</v>
      </c>
      <c r="D66" s="92"/>
      <c r="E66" s="75">
        <v>33</v>
      </c>
      <c r="F66" s="92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149</v>
      </c>
      <c r="C67" s="75">
        <v>39</v>
      </c>
      <c r="D67" s="92"/>
      <c r="E67" s="75">
        <v>21</v>
      </c>
      <c r="F67" s="92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161</v>
      </c>
      <c r="C68" s="75">
        <v>32</v>
      </c>
      <c r="D68" s="92"/>
      <c r="E68" s="75">
        <v>4</v>
      </c>
      <c r="F68" s="92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75">
        <v>37</v>
      </c>
      <c r="D69" s="92"/>
      <c r="E69" s="75">
        <v>26</v>
      </c>
      <c r="F69" s="92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31</v>
      </c>
      <c r="D70" s="92"/>
      <c r="E70" s="75">
        <v>37</v>
      </c>
      <c r="F70" s="92"/>
      <c r="G70" s="7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53" workbookViewId="0">
      <selection activeCell="J64" sqref="J64"/>
    </sheetView>
  </sheetViews>
  <sheetFormatPr defaultRowHeight="15" x14ac:dyDescent="0.25"/>
  <cols>
    <col min="2" max="2" width="18.42578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159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52/60*100</f>
        <v>86.666666666666671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18/60*100</f>
        <v>30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58.333333333333336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160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190605120001</v>
      </c>
      <c r="C11" s="75">
        <v>38</v>
      </c>
      <c r="D11" s="47">
        <f>COUNTIF(C11:C70,"&gt;="&amp;D10)</f>
        <v>52</v>
      </c>
      <c r="E11" s="75">
        <v>16</v>
      </c>
      <c r="F11" s="48">
        <f>COUNTIF(E11:E70,"&gt;="&amp;F10)</f>
        <v>18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137</v>
      </c>
      <c r="C12" s="75">
        <v>39</v>
      </c>
      <c r="D12" s="51">
        <f>(52/60)*100</f>
        <v>86.666666666666671</v>
      </c>
      <c r="E12" s="75">
        <v>28</v>
      </c>
      <c r="F12" s="52">
        <f>(18/60)*100</f>
        <v>30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>
        <v>190605120003</v>
      </c>
      <c r="C13" s="75">
        <v>38</v>
      </c>
      <c r="D13" s="47"/>
      <c r="E13" s="75">
        <v>19</v>
      </c>
      <c r="F13" s="53"/>
      <c r="G13" s="49" t="s">
        <v>93</v>
      </c>
      <c r="H13" s="50">
        <v>3</v>
      </c>
      <c r="I13" s="50">
        <v>3</v>
      </c>
      <c r="J13" s="50">
        <v>3</v>
      </c>
      <c r="K13" s="50">
        <v>3</v>
      </c>
      <c r="L13" s="50">
        <v>3</v>
      </c>
      <c r="M13" s="50">
        <v>3</v>
      </c>
      <c r="N13" s="50">
        <v>3</v>
      </c>
      <c r="O13" s="50">
        <v>3</v>
      </c>
      <c r="P13" s="50">
        <v>2</v>
      </c>
      <c r="Q13" s="50">
        <v>3</v>
      </c>
      <c r="R13" s="50">
        <v>3</v>
      </c>
      <c r="S13" s="50">
        <v>3</v>
      </c>
      <c r="T13" s="50">
        <v>3</v>
      </c>
      <c r="U13" s="50">
        <v>3</v>
      </c>
      <c r="V13" s="50">
        <v>2</v>
      </c>
      <c r="W13" s="50">
        <v>2</v>
      </c>
    </row>
    <row r="14" spans="1:23" ht="16.5" thickBot="1" x14ac:dyDescent="0.3">
      <c r="A14" s="21">
        <v>4</v>
      </c>
      <c r="B14" s="45" t="s">
        <v>139</v>
      </c>
      <c r="C14" s="75">
        <v>39</v>
      </c>
      <c r="D14" s="47"/>
      <c r="E14" s="75">
        <v>26</v>
      </c>
      <c r="F14" s="53"/>
      <c r="G14" s="49" t="s">
        <v>95</v>
      </c>
      <c r="H14" s="50">
        <v>2</v>
      </c>
      <c r="I14" s="50">
        <v>2</v>
      </c>
      <c r="J14" s="50">
        <v>3</v>
      </c>
      <c r="K14" s="50">
        <v>2</v>
      </c>
      <c r="L14" s="50">
        <v>3</v>
      </c>
      <c r="M14" s="50">
        <v>2</v>
      </c>
      <c r="N14" s="50">
        <v>3</v>
      </c>
      <c r="O14" s="50">
        <v>1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5.75" x14ac:dyDescent="0.25">
      <c r="A15" s="21">
        <v>5</v>
      </c>
      <c r="B15" s="45" t="s">
        <v>140</v>
      </c>
      <c r="C15" s="75">
        <v>37</v>
      </c>
      <c r="D15" s="47"/>
      <c r="E15" s="75">
        <v>5</v>
      </c>
      <c r="F15" s="53"/>
      <c r="G15" s="54" t="s">
        <v>97</v>
      </c>
      <c r="H15" s="55">
        <f>AVERAGE(H11:H14)</f>
        <v>2.75</v>
      </c>
      <c r="I15" s="55">
        <f t="shared" ref="I15:W15" si="0">AVERAGE(I11:I14)</f>
        <v>2.75</v>
      </c>
      <c r="J15" s="55">
        <f t="shared" si="0"/>
        <v>3</v>
      </c>
      <c r="K15" s="55">
        <f t="shared" si="0"/>
        <v>2.75</v>
      </c>
      <c r="L15" s="55">
        <f t="shared" si="0"/>
        <v>3</v>
      </c>
      <c r="M15" s="55">
        <f t="shared" si="0"/>
        <v>2.75</v>
      </c>
      <c r="N15" s="55">
        <f t="shared" si="0"/>
        <v>3</v>
      </c>
      <c r="O15" s="55">
        <f t="shared" si="0"/>
        <v>2.5</v>
      </c>
      <c r="P15" s="55">
        <f t="shared" si="0"/>
        <v>2.25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2</v>
      </c>
      <c r="W15" s="55">
        <f t="shared" si="0"/>
        <v>2</v>
      </c>
    </row>
    <row r="16" spans="1:23" ht="15.75" x14ac:dyDescent="0.25">
      <c r="A16" s="21">
        <v>6</v>
      </c>
      <c r="B16" s="45" t="s">
        <v>141</v>
      </c>
      <c r="C16" s="75">
        <v>36</v>
      </c>
      <c r="D16" s="47"/>
      <c r="E16" s="75">
        <v>0</v>
      </c>
      <c r="F16" s="53"/>
      <c r="G16" s="56" t="s">
        <v>99</v>
      </c>
      <c r="H16" s="57">
        <f>(58.33*H15)/100</f>
        <v>1.6040749999999999</v>
      </c>
      <c r="I16" s="57">
        <f t="shared" ref="I16:W16" si="1">(58.33*I15)/100</f>
        <v>1.6040749999999999</v>
      </c>
      <c r="J16" s="57">
        <f t="shared" si="1"/>
        <v>1.7499</v>
      </c>
      <c r="K16" s="57">
        <f t="shared" si="1"/>
        <v>1.6040749999999999</v>
      </c>
      <c r="L16" s="57">
        <f t="shared" si="1"/>
        <v>1.7499</v>
      </c>
      <c r="M16" s="57">
        <f t="shared" si="1"/>
        <v>1.6040749999999999</v>
      </c>
      <c r="N16" s="57">
        <f t="shared" si="1"/>
        <v>1.7499</v>
      </c>
      <c r="O16" s="57">
        <f t="shared" si="1"/>
        <v>1.4582499999999998</v>
      </c>
      <c r="P16" s="57">
        <f t="shared" si="1"/>
        <v>1.3124250000000002</v>
      </c>
      <c r="Q16" s="57">
        <f t="shared" si="1"/>
        <v>1.7499</v>
      </c>
      <c r="R16" s="57">
        <f t="shared" si="1"/>
        <v>1.7499</v>
      </c>
      <c r="S16" s="57">
        <f t="shared" si="1"/>
        <v>1.7499</v>
      </c>
      <c r="T16" s="57">
        <f t="shared" si="1"/>
        <v>1.7499</v>
      </c>
      <c r="U16" s="57">
        <f t="shared" si="1"/>
        <v>1.7499</v>
      </c>
      <c r="V16" s="57">
        <f t="shared" si="1"/>
        <v>1.1665999999999999</v>
      </c>
      <c r="W16" s="57">
        <f t="shared" si="1"/>
        <v>1.1665999999999999</v>
      </c>
    </row>
    <row r="17" spans="1:23" x14ac:dyDescent="0.25">
      <c r="A17" s="21">
        <v>7</v>
      </c>
      <c r="B17" s="45" t="s">
        <v>142</v>
      </c>
      <c r="C17" s="75">
        <v>40</v>
      </c>
      <c r="D17" s="47"/>
      <c r="E17" s="75">
        <v>33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 t="s">
        <v>143</v>
      </c>
      <c r="C18" s="75">
        <v>40</v>
      </c>
      <c r="D18" s="47"/>
      <c r="E18" s="75">
        <v>40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144</v>
      </c>
      <c r="C19" s="75">
        <v>38</v>
      </c>
      <c r="D19" s="47"/>
      <c r="E19" s="75">
        <v>14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145</v>
      </c>
      <c r="C20" s="75">
        <v>38</v>
      </c>
      <c r="D20" s="47"/>
      <c r="E20" s="75">
        <v>19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146</v>
      </c>
      <c r="C21" s="75">
        <v>37</v>
      </c>
      <c r="D21" s="47"/>
      <c r="E21" s="75">
        <v>17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147</v>
      </c>
      <c r="C22" s="75">
        <v>40</v>
      </c>
      <c r="D22" s="47"/>
      <c r="E22" s="75">
        <v>25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148</v>
      </c>
      <c r="C23" s="75">
        <v>40</v>
      </c>
      <c r="D23" s="47"/>
      <c r="E23" s="75">
        <v>44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149</v>
      </c>
      <c r="C24" s="75">
        <v>38</v>
      </c>
      <c r="D24" s="47"/>
      <c r="E24" s="75">
        <v>35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161</v>
      </c>
      <c r="C25" s="75">
        <v>36</v>
      </c>
      <c r="D25" s="67"/>
      <c r="E25" s="75">
        <v>0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88</v>
      </c>
      <c r="C26" s="75">
        <v>37</v>
      </c>
      <c r="D26" s="47"/>
      <c r="E26" s="75">
        <v>28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90</v>
      </c>
      <c r="C27" s="75">
        <v>34</v>
      </c>
      <c r="D27" s="47"/>
      <c r="E27" s="75">
        <v>37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92</v>
      </c>
      <c r="C28" s="75">
        <v>36</v>
      </c>
      <c r="D28" s="47"/>
      <c r="E28" s="75">
        <v>31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162</v>
      </c>
      <c r="C29" s="75">
        <v>36</v>
      </c>
      <c r="D29" s="47"/>
      <c r="E29" s="75">
        <v>25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94</v>
      </c>
      <c r="C30" s="75">
        <v>32</v>
      </c>
      <c r="D30" s="47"/>
      <c r="E30" s="75">
        <v>14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96</v>
      </c>
      <c r="C31" s="75">
        <v>38</v>
      </c>
      <c r="D31" s="47"/>
      <c r="E31" s="75">
        <v>35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98</v>
      </c>
      <c r="C32" s="75">
        <v>36</v>
      </c>
      <c r="D32" s="47"/>
      <c r="E32" s="75">
        <v>25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100</v>
      </c>
      <c r="C33" s="75">
        <v>35</v>
      </c>
      <c r="D33" s="47"/>
      <c r="E33" s="75">
        <v>24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101</v>
      </c>
      <c r="C34" s="75">
        <v>25</v>
      </c>
      <c r="D34" s="47"/>
      <c r="E34" s="75">
        <v>8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102</v>
      </c>
      <c r="C35" s="75">
        <v>37</v>
      </c>
      <c r="D35" s="47"/>
      <c r="E35" s="75">
        <v>35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103</v>
      </c>
      <c r="C36" s="75">
        <v>24</v>
      </c>
      <c r="D36" s="47"/>
      <c r="E36" s="75">
        <v>0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104</v>
      </c>
      <c r="C37" s="75">
        <v>28</v>
      </c>
      <c r="D37" s="47"/>
      <c r="E37" s="75">
        <v>12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105</v>
      </c>
      <c r="C38" s="75">
        <v>36</v>
      </c>
      <c r="D38" s="47"/>
      <c r="E38" s="75">
        <v>21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106</v>
      </c>
      <c r="C39" s="75">
        <v>22</v>
      </c>
      <c r="D39" s="47"/>
      <c r="E39" s="75">
        <v>7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107</v>
      </c>
      <c r="C40" s="75">
        <v>38</v>
      </c>
      <c r="D40" s="47"/>
      <c r="E40" s="75">
        <v>23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108</v>
      </c>
      <c r="C41" s="75">
        <v>39</v>
      </c>
      <c r="D41" s="47"/>
      <c r="E41" s="75">
        <v>37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109</v>
      </c>
      <c r="C42" s="75">
        <v>35</v>
      </c>
      <c r="D42" s="47"/>
      <c r="E42" s="75">
        <v>10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110</v>
      </c>
      <c r="C43" s="75">
        <v>33</v>
      </c>
      <c r="D43" s="47"/>
      <c r="E43" s="75">
        <v>18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111</v>
      </c>
      <c r="C44" s="75">
        <v>36</v>
      </c>
      <c r="D44" s="47"/>
      <c r="E44" s="75">
        <v>29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112</v>
      </c>
      <c r="C45" s="75">
        <v>38</v>
      </c>
      <c r="D45" s="47"/>
      <c r="E45" s="75">
        <v>40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113</v>
      </c>
      <c r="C46" s="75">
        <v>35</v>
      </c>
      <c r="D46" s="47"/>
      <c r="E46" s="75">
        <v>18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114</v>
      </c>
      <c r="C47" s="75">
        <v>37</v>
      </c>
      <c r="D47" s="47"/>
      <c r="E47" s="75">
        <v>26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115</v>
      </c>
      <c r="C48" s="75">
        <v>31</v>
      </c>
      <c r="D48" s="47"/>
      <c r="E48" s="75">
        <v>10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116</v>
      </c>
      <c r="C49" s="75">
        <v>22</v>
      </c>
      <c r="D49" s="47"/>
      <c r="E49" s="75">
        <v>18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117</v>
      </c>
      <c r="C50" s="75">
        <v>31</v>
      </c>
      <c r="D50" s="47"/>
      <c r="E50" s="75">
        <v>13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118</v>
      </c>
      <c r="C51" s="75">
        <v>38</v>
      </c>
      <c r="D51" s="47"/>
      <c r="E51" s="75">
        <v>41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119</v>
      </c>
      <c r="C52" s="75">
        <v>37</v>
      </c>
      <c r="D52" s="67"/>
      <c r="E52" s="75">
        <v>19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120</v>
      </c>
      <c r="C53" s="75">
        <v>31</v>
      </c>
      <c r="D53" s="67"/>
      <c r="E53" s="75">
        <v>9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121</v>
      </c>
      <c r="C54" s="75">
        <v>27</v>
      </c>
      <c r="D54" s="47"/>
      <c r="E54" s="75">
        <v>3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122</v>
      </c>
      <c r="C55" s="75">
        <v>26</v>
      </c>
      <c r="D55" s="47"/>
      <c r="E55" s="75">
        <v>2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123</v>
      </c>
      <c r="C56" s="75">
        <v>22</v>
      </c>
      <c r="D56" s="47"/>
      <c r="E56" s="75">
        <v>4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124</v>
      </c>
      <c r="C57" s="75">
        <v>36</v>
      </c>
      <c r="D57" s="47"/>
      <c r="E57" s="75">
        <v>43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125</v>
      </c>
      <c r="C58" s="75">
        <v>39</v>
      </c>
      <c r="D58" s="47"/>
      <c r="E58" s="75">
        <v>40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126</v>
      </c>
      <c r="C59" s="75">
        <v>30</v>
      </c>
      <c r="D59" s="88"/>
      <c r="E59" s="75">
        <v>7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127</v>
      </c>
      <c r="C60" s="75">
        <v>32</v>
      </c>
      <c r="D60" s="89"/>
      <c r="E60" s="75">
        <v>17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128</v>
      </c>
      <c r="C61" s="75">
        <v>27</v>
      </c>
      <c r="D61" s="88"/>
      <c r="E61" s="75">
        <v>13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129</v>
      </c>
      <c r="C62" s="75">
        <v>29</v>
      </c>
      <c r="D62" s="88"/>
      <c r="E62" s="75">
        <v>22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130</v>
      </c>
      <c r="C63" s="75">
        <v>38</v>
      </c>
      <c r="D63" s="88"/>
      <c r="E63" s="75">
        <v>26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131</v>
      </c>
      <c r="C64" s="75">
        <v>37</v>
      </c>
      <c r="D64" s="88"/>
      <c r="E64" s="75">
        <v>29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132</v>
      </c>
      <c r="C65" s="75">
        <v>32</v>
      </c>
      <c r="D65" s="88"/>
      <c r="E65" s="75">
        <v>4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133</v>
      </c>
      <c r="C66" s="75">
        <v>33</v>
      </c>
      <c r="D66" s="88"/>
      <c r="E66" s="75">
        <v>22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134</v>
      </c>
      <c r="C67" s="75">
        <v>31</v>
      </c>
      <c r="D67" s="88"/>
      <c r="E67" s="75">
        <v>13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135</v>
      </c>
      <c r="C68" s="75">
        <v>34</v>
      </c>
      <c r="D68" s="88"/>
      <c r="E68" s="75">
        <v>8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>
        <v>192205120002</v>
      </c>
      <c r="C69" s="75">
        <v>35</v>
      </c>
      <c r="D69" s="88"/>
      <c r="E69" s="75">
        <v>26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37</v>
      </c>
      <c r="D70" s="88"/>
      <c r="E70" s="75">
        <v>29</v>
      </c>
      <c r="F70" s="88"/>
      <c r="G70" s="7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52" workbookViewId="0">
      <selection activeCell="I66" sqref="I66"/>
    </sheetView>
  </sheetViews>
  <sheetFormatPr defaultRowHeight="15" x14ac:dyDescent="0.25"/>
  <cols>
    <col min="2" max="2" width="14.5703125" customWidth="1"/>
    <col min="5" max="5" width="13.42578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163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45/60*100</f>
        <v>75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29/60*100</f>
        <v>48.333333333333336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61.666666666666671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164</v>
      </c>
      <c r="D9" s="29"/>
      <c r="E9" s="29" t="s">
        <v>164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190605120001</v>
      </c>
      <c r="C11" s="75">
        <v>35</v>
      </c>
      <c r="D11" s="47">
        <f>COUNTIF(C11:C70,"&gt;="&amp;D10)</f>
        <v>45</v>
      </c>
      <c r="E11" s="75">
        <v>37</v>
      </c>
      <c r="F11" s="48">
        <f>COUNTIF(E11:E70,"&gt;="&amp;F10)</f>
        <v>29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137</v>
      </c>
      <c r="C12" s="75">
        <v>35</v>
      </c>
      <c r="D12" s="51">
        <f>(45/60)*100</f>
        <v>75</v>
      </c>
      <c r="E12" s="75">
        <v>43</v>
      </c>
      <c r="F12" s="52">
        <f>(29/60)*100</f>
        <v>48.333333333333336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138</v>
      </c>
      <c r="C13" s="75">
        <v>37</v>
      </c>
      <c r="D13" s="47"/>
      <c r="E13" s="75">
        <v>45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139</v>
      </c>
      <c r="C14" s="75">
        <v>36</v>
      </c>
      <c r="D14" s="47"/>
      <c r="E14" s="75">
        <v>35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5.75" x14ac:dyDescent="0.25">
      <c r="A15" s="21">
        <v>5</v>
      </c>
      <c r="B15" s="45" t="s">
        <v>140</v>
      </c>
      <c r="C15" s="75">
        <v>33</v>
      </c>
      <c r="D15" s="47"/>
      <c r="E15" s="75">
        <v>24</v>
      </c>
      <c r="F15" s="53"/>
      <c r="G15" s="54" t="s">
        <v>97</v>
      </c>
      <c r="H15" s="55">
        <f>AVERAGE(H11:H14)</f>
        <v>3</v>
      </c>
      <c r="I15" s="55">
        <f t="shared" ref="I15:W15" si="0">AVERAGE(I11:I14)</f>
        <v>3</v>
      </c>
      <c r="J15" s="55">
        <f t="shared" si="0"/>
        <v>3</v>
      </c>
      <c r="K15" s="55">
        <f t="shared" si="0"/>
        <v>3</v>
      </c>
      <c r="L15" s="55">
        <f t="shared" si="0"/>
        <v>3</v>
      </c>
      <c r="M15" s="55">
        <f t="shared" si="0"/>
        <v>3</v>
      </c>
      <c r="N15" s="55">
        <f t="shared" si="0"/>
        <v>3</v>
      </c>
      <c r="O15" s="55">
        <f t="shared" si="0"/>
        <v>3</v>
      </c>
      <c r="P15" s="55">
        <f t="shared" si="0"/>
        <v>2.3333333333333335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2</v>
      </c>
      <c r="W15" s="55">
        <f t="shared" si="0"/>
        <v>2</v>
      </c>
    </row>
    <row r="16" spans="1:23" ht="15.75" x14ac:dyDescent="0.25">
      <c r="A16" s="21">
        <v>6</v>
      </c>
      <c r="B16" s="45" t="s">
        <v>141</v>
      </c>
      <c r="C16" s="75">
        <v>32</v>
      </c>
      <c r="D16" s="47"/>
      <c r="E16" s="75">
        <v>4</v>
      </c>
      <c r="F16" s="53"/>
      <c r="G16" s="56" t="s">
        <v>99</v>
      </c>
      <c r="H16" s="57">
        <f>(61.67*H15)/100</f>
        <v>1.8500999999999999</v>
      </c>
      <c r="I16" s="57">
        <f t="shared" ref="I16:W16" si="1">(61.67*I15)/100</f>
        <v>1.8500999999999999</v>
      </c>
      <c r="J16" s="57">
        <f t="shared" si="1"/>
        <v>1.8500999999999999</v>
      </c>
      <c r="K16" s="57">
        <f t="shared" si="1"/>
        <v>1.8500999999999999</v>
      </c>
      <c r="L16" s="57">
        <f t="shared" si="1"/>
        <v>1.8500999999999999</v>
      </c>
      <c r="M16" s="57">
        <f t="shared" si="1"/>
        <v>1.8500999999999999</v>
      </c>
      <c r="N16" s="57">
        <f t="shared" si="1"/>
        <v>1.8500999999999999</v>
      </c>
      <c r="O16" s="57">
        <f t="shared" si="1"/>
        <v>1.8500999999999999</v>
      </c>
      <c r="P16" s="57">
        <f t="shared" si="1"/>
        <v>1.4389666666666667</v>
      </c>
      <c r="Q16" s="57">
        <f t="shared" si="1"/>
        <v>1.8500999999999999</v>
      </c>
      <c r="R16" s="57">
        <f t="shared" si="1"/>
        <v>1.8500999999999999</v>
      </c>
      <c r="S16" s="57">
        <f t="shared" si="1"/>
        <v>1.8500999999999999</v>
      </c>
      <c r="T16" s="57">
        <f t="shared" si="1"/>
        <v>1.8500999999999999</v>
      </c>
      <c r="U16" s="57">
        <f t="shared" si="1"/>
        <v>1.8500999999999999</v>
      </c>
      <c r="V16" s="57">
        <f t="shared" si="1"/>
        <v>1.2334000000000001</v>
      </c>
      <c r="W16" s="57">
        <f t="shared" si="1"/>
        <v>1.2334000000000001</v>
      </c>
    </row>
    <row r="17" spans="1:23" x14ac:dyDescent="0.25">
      <c r="A17" s="21">
        <v>7</v>
      </c>
      <c r="B17" s="45" t="s">
        <v>142</v>
      </c>
      <c r="C17" s="75">
        <v>38</v>
      </c>
      <c r="D17" s="47"/>
      <c r="E17" s="75">
        <v>25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 t="s">
        <v>143</v>
      </c>
      <c r="C18" s="75">
        <v>39</v>
      </c>
      <c r="D18" s="47"/>
      <c r="E18" s="75">
        <v>46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144</v>
      </c>
      <c r="C19" s="75">
        <v>36</v>
      </c>
      <c r="D19" s="47"/>
      <c r="E19" s="75">
        <v>30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145</v>
      </c>
      <c r="C20" s="75">
        <v>37</v>
      </c>
      <c r="D20" s="47"/>
      <c r="E20" s="75">
        <v>34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146</v>
      </c>
      <c r="C21" s="75">
        <v>35</v>
      </c>
      <c r="D21" s="47"/>
      <c r="E21" s="75">
        <v>34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147</v>
      </c>
      <c r="C22" s="75">
        <v>39</v>
      </c>
      <c r="D22" s="47"/>
      <c r="E22" s="75">
        <v>38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148</v>
      </c>
      <c r="C23" s="75">
        <v>39</v>
      </c>
      <c r="D23" s="47"/>
      <c r="E23" s="75">
        <v>28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149</v>
      </c>
      <c r="C24" s="75">
        <v>37</v>
      </c>
      <c r="D24" s="47"/>
      <c r="E24" s="75">
        <v>37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161</v>
      </c>
      <c r="C25" s="75">
        <v>32</v>
      </c>
      <c r="D25" s="67"/>
      <c r="E25" s="75">
        <v>24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>
        <v>190705120001</v>
      </c>
      <c r="C26" s="75">
        <v>37</v>
      </c>
      <c r="D26" s="47"/>
      <c r="E26" s="75">
        <v>34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90</v>
      </c>
      <c r="C27" s="75">
        <v>27</v>
      </c>
      <c r="D27" s="47"/>
      <c r="E27" s="75">
        <v>37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92</v>
      </c>
      <c r="C28" s="75">
        <v>34</v>
      </c>
      <c r="D28" s="47"/>
      <c r="E28" s="75">
        <v>35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162</v>
      </c>
      <c r="C29" s="75">
        <v>34</v>
      </c>
      <c r="D29" s="47"/>
      <c r="E29" s="75">
        <v>0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94</v>
      </c>
      <c r="C30" s="75">
        <v>32</v>
      </c>
      <c r="D30" s="47"/>
      <c r="E30" s="75">
        <v>32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96</v>
      </c>
      <c r="C31" s="75">
        <v>33</v>
      </c>
      <c r="D31" s="47"/>
      <c r="E31" s="75">
        <v>29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98</v>
      </c>
      <c r="C32" s="75">
        <v>30</v>
      </c>
      <c r="D32" s="47"/>
      <c r="E32" s="75">
        <v>24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100</v>
      </c>
      <c r="C33" s="75">
        <v>33</v>
      </c>
      <c r="D33" s="47"/>
      <c r="E33" s="75">
        <v>25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101</v>
      </c>
      <c r="C34" s="75">
        <v>28</v>
      </c>
      <c r="D34" s="47"/>
      <c r="E34" s="75">
        <v>28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102</v>
      </c>
      <c r="C35" s="75">
        <v>35</v>
      </c>
      <c r="D35" s="47"/>
      <c r="E35" s="75">
        <v>33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103</v>
      </c>
      <c r="C36" s="75">
        <v>20</v>
      </c>
      <c r="D36" s="47"/>
      <c r="E36" s="75">
        <v>10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104</v>
      </c>
      <c r="C37" s="75">
        <v>32</v>
      </c>
      <c r="D37" s="47"/>
      <c r="E37" s="75">
        <v>17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105</v>
      </c>
      <c r="C38" s="75">
        <v>32</v>
      </c>
      <c r="D38" s="47"/>
      <c r="E38" s="75">
        <v>36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106</v>
      </c>
      <c r="C39" s="75">
        <v>31</v>
      </c>
      <c r="D39" s="47"/>
      <c r="E39" s="75">
        <v>24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107</v>
      </c>
      <c r="C40" s="75">
        <v>34</v>
      </c>
      <c r="D40" s="47"/>
      <c r="E40" s="75">
        <v>28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108</v>
      </c>
      <c r="C41" s="75">
        <v>34</v>
      </c>
      <c r="D41" s="47"/>
      <c r="E41" s="75">
        <v>38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109</v>
      </c>
      <c r="C42" s="75">
        <v>23</v>
      </c>
      <c r="D42" s="47"/>
      <c r="E42" s="75">
        <v>29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110</v>
      </c>
      <c r="C43" s="75">
        <v>26</v>
      </c>
      <c r="D43" s="47"/>
      <c r="E43" s="75">
        <v>24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111</v>
      </c>
      <c r="C44" s="75">
        <v>34</v>
      </c>
      <c r="D44" s="47"/>
      <c r="E44" s="75">
        <v>26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112</v>
      </c>
      <c r="C45" s="75">
        <v>35</v>
      </c>
      <c r="D45" s="47"/>
      <c r="E45" s="75">
        <v>28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113</v>
      </c>
      <c r="C46" s="75">
        <v>33</v>
      </c>
      <c r="D46" s="47"/>
      <c r="E46" s="75">
        <v>36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114</v>
      </c>
      <c r="C47" s="75">
        <v>35</v>
      </c>
      <c r="D47" s="47"/>
      <c r="E47" s="75">
        <v>32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115</v>
      </c>
      <c r="C48" s="75">
        <v>33</v>
      </c>
      <c r="D48" s="47"/>
      <c r="E48" s="75">
        <v>18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116</v>
      </c>
      <c r="C49" s="75">
        <v>18</v>
      </c>
      <c r="D49" s="47"/>
      <c r="E49" s="75">
        <v>25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117</v>
      </c>
      <c r="C50" s="75">
        <v>29</v>
      </c>
      <c r="D50" s="47"/>
      <c r="E50" s="75">
        <v>27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118</v>
      </c>
      <c r="C51" s="75">
        <v>34</v>
      </c>
      <c r="D51" s="47"/>
      <c r="E51" s="75">
        <v>14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119</v>
      </c>
      <c r="C52" s="75">
        <v>36</v>
      </c>
      <c r="D52" s="67"/>
      <c r="E52" s="75">
        <v>30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120</v>
      </c>
      <c r="C53" s="75">
        <v>20</v>
      </c>
      <c r="D53" s="67"/>
      <c r="E53" s="75">
        <v>9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121</v>
      </c>
      <c r="C54" s="75">
        <v>24</v>
      </c>
      <c r="D54" s="47"/>
      <c r="E54" s="75">
        <v>22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122</v>
      </c>
      <c r="C55" s="75">
        <v>23</v>
      </c>
      <c r="D55" s="47"/>
      <c r="E55" s="75">
        <v>7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123</v>
      </c>
      <c r="C56" s="75">
        <v>19</v>
      </c>
      <c r="D56" s="47"/>
      <c r="E56" s="75">
        <v>6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124</v>
      </c>
      <c r="C57" s="75">
        <v>35</v>
      </c>
      <c r="D57" s="47"/>
      <c r="E57" s="75">
        <v>26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125</v>
      </c>
      <c r="C58" s="75">
        <v>34</v>
      </c>
      <c r="D58" s="47"/>
      <c r="E58" s="75">
        <v>34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126</v>
      </c>
      <c r="C59" s="75">
        <v>26</v>
      </c>
      <c r="D59" s="88"/>
      <c r="E59" s="75">
        <v>18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127</v>
      </c>
      <c r="C60" s="75">
        <v>26</v>
      </c>
      <c r="D60" s="89"/>
      <c r="E60" s="75">
        <v>28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128</v>
      </c>
      <c r="C61" s="75">
        <v>22</v>
      </c>
      <c r="D61" s="88"/>
      <c r="E61" s="75">
        <v>8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129</v>
      </c>
      <c r="C62" s="75">
        <v>29</v>
      </c>
      <c r="D62" s="88"/>
      <c r="E62" s="75">
        <v>12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130</v>
      </c>
      <c r="C63" s="75">
        <v>35</v>
      </c>
      <c r="D63" s="88"/>
      <c r="E63" s="75">
        <v>14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131</v>
      </c>
      <c r="C64" s="75">
        <v>34</v>
      </c>
      <c r="D64" s="88"/>
      <c r="E64" s="75">
        <v>26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132</v>
      </c>
      <c r="C65" s="75">
        <v>21</v>
      </c>
      <c r="D65" s="88"/>
      <c r="E65" s="75">
        <v>4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133</v>
      </c>
      <c r="C66" s="75">
        <v>30</v>
      </c>
      <c r="D66" s="88"/>
      <c r="E66" s="75">
        <v>25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134</v>
      </c>
      <c r="C67" s="75">
        <v>19</v>
      </c>
      <c r="D67" s="88"/>
      <c r="E67" s="75">
        <v>5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135</v>
      </c>
      <c r="C68" s="75">
        <v>19</v>
      </c>
      <c r="D68" s="88"/>
      <c r="E68" s="75">
        <v>2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75">
        <v>36</v>
      </c>
      <c r="D69" s="88"/>
      <c r="E69" s="75">
        <v>27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36</v>
      </c>
      <c r="D70" s="88"/>
      <c r="E70" s="75">
        <v>32</v>
      </c>
      <c r="F70" s="88"/>
      <c r="G70" s="7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activeCell="M66" sqref="M66"/>
    </sheetView>
  </sheetViews>
  <sheetFormatPr defaultRowHeight="15" x14ac:dyDescent="0.25"/>
  <cols>
    <col min="2" max="2" width="16.1406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158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58/61*100</f>
        <v>95.081967213114751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51/61*100</f>
        <v>83.606557377049185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89.344262295081961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87">
        <v>45</v>
      </c>
      <c r="D11" s="47">
        <f>COUNTIF(C11:C71,"&gt;="&amp;D10)</f>
        <v>58</v>
      </c>
      <c r="E11" s="87">
        <v>34.166666666666664</v>
      </c>
      <c r="F11" s="48">
        <f>COUNTIF(E11:E71,"&gt;="&amp;F10)</f>
        <v>51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90</v>
      </c>
      <c r="C12" s="87">
        <v>42.5</v>
      </c>
      <c r="D12" s="51">
        <f>(58/61)*100</f>
        <v>95.081967213114751</v>
      </c>
      <c r="E12" s="87">
        <v>35.833333333333336</v>
      </c>
      <c r="F12" s="52">
        <f>(51/61)*100</f>
        <v>83.606557377049185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92</v>
      </c>
      <c r="C13" s="87">
        <v>46.25</v>
      </c>
      <c r="D13" s="47"/>
      <c r="E13" s="87">
        <v>34.166666666666664</v>
      </c>
      <c r="F13" s="53"/>
      <c r="G13" s="49" t="s">
        <v>93</v>
      </c>
      <c r="H13" s="50">
        <v>3</v>
      </c>
      <c r="I13" s="50">
        <v>3</v>
      </c>
      <c r="J13" s="50">
        <v>3</v>
      </c>
      <c r="K13" s="50">
        <v>3</v>
      </c>
      <c r="L13" s="50">
        <v>3</v>
      </c>
      <c r="M13" s="50">
        <v>3</v>
      </c>
      <c r="N13" s="50">
        <v>3</v>
      </c>
      <c r="O13" s="50">
        <v>3</v>
      </c>
      <c r="P13" s="50">
        <v>2</v>
      </c>
      <c r="Q13" s="50">
        <v>3</v>
      </c>
      <c r="R13" s="50">
        <v>3</v>
      </c>
      <c r="S13" s="50">
        <v>3</v>
      </c>
      <c r="T13" s="50">
        <v>3</v>
      </c>
      <c r="U13" s="50">
        <v>3</v>
      </c>
      <c r="V13" s="50">
        <v>2</v>
      </c>
      <c r="W13" s="50">
        <v>2</v>
      </c>
    </row>
    <row r="14" spans="1:23" ht="16.5" thickBot="1" x14ac:dyDescent="0.3">
      <c r="A14" s="21">
        <v>4</v>
      </c>
      <c r="B14" s="45" t="s">
        <v>94</v>
      </c>
      <c r="C14" s="87">
        <v>40</v>
      </c>
      <c r="D14" s="47"/>
      <c r="E14" s="87">
        <v>31.666666666666668</v>
      </c>
      <c r="F14" s="53"/>
      <c r="G14" s="49" t="s">
        <v>95</v>
      </c>
      <c r="H14" s="50">
        <v>2</v>
      </c>
      <c r="I14" s="50">
        <v>2</v>
      </c>
      <c r="J14" s="50">
        <v>3</v>
      </c>
      <c r="K14" s="50">
        <v>2</v>
      </c>
      <c r="L14" s="50">
        <v>3</v>
      </c>
      <c r="M14" s="50">
        <v>2</v>
      </c>
      <c r="N14" s="50">
        <v>3</v>
      </c>
      <c r="O14" s="50">
        <v>1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5.75" x14ac:dyDescent="0.25">
      <c r="A15" s="21">
        <v>5</v>
      </c>
      <c r="B15" s="45" t="s">
        <v>96</v>
      </c>
      <c r="C15" s="87">
        <v>47.5</v>
      </c>
      <c r="D15" s="47"/>
      <c r="E15" s="87">
        <v>33.333333333333336</v>
      </c>
      <c r="F15" s="53"/>
      <c r="G15" s="54" t="s">
        <v>97</v>
      </c>
      <c r="H15" s="55">
        <f>AVERAGE(H11:H14)</f>
        <v>2.75</v>
      </c>
      <c r="I15" s="55">
        <f t="shared" ref="I15:W15" si="0">AVERAGE(I11:I14)</f>
        <v>2.75</v>
      </c>
      <c r="J15" s="55">
        <f t="shared" si="0"/>
        <v>3</v>
      </c>
      <c r="K15" s="55">
        <f t="shared" si="0"/>
        <v>2.75</v>
      </c>
      <c r="L15" s="55">
        <f t="shared" si="0"/>
        <v>3</v>
      </c>
      <c r="M15" s="55">
        <f t="shared" si="0"/>
        <v>2.75</v>
      </c>
      <c r="N15" s="55">
        <f t="shared" si="0"/>
        <v>3</v>
      </c>
      <c r="O15" s="55">
        <f t="shared" si="0"/>
        <v>2.5</v>
      </c>
      <c r="P15" s="55">
        <f t="shared" si="0"/>
        <v>2.25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2</v>
      </c>
      <c r="W15" s="55">
        <f t="shared" si="0"/>
        <v>2</v>
      </c>
    </row>
    <row r="16" spans="1:23" ht="15.75" x14ac:dyDescent="0.25">
      <c r="A16" s="21">
        <v>6</v>
      </c>
      <c r="B16" s="45" t="s">
        <v>98</v>
      </c>
      <c r="C16" s="87">
        <v>45</v>
      </c>
      <c r="D16" s="47"/>
      <c r="E16" s="87">
        <v>36.666666666666664</v>
      </c>
      <c r="F16" s="53"/>
      <c r="G16" s="56" t="s">
        <v>99</v>
      </c>
      <c r="H16" s="57">
        <f>(89.34*H15)/100</f>
        <v>2.4568500000000002</v>
      </c>
      <c r="I16" s="57">
        <f t="shared" ref="I16:W16" si="1">(89.34*I15)/100</f>
        <v>2.4568500000000002</v>
      </c>
      <c r="J16" s="57">
        <f t="shared" si="1"/>
        <v>2.6801999999999997</v>
      </c>
      <c r="K16" s="57">
        <f t="shared" si="1"/>
        <v>2.4568500000000002</v>
      </c>
      <c r="L16" s="57">
        <f t="shared" si="1"/>
        <v>2.6801999999999997</v>
      </c>
      <c r="M16" s="57">
        <f t="shared" si="1"/>
        <v>2.4568500000000002</v>
      </c>
      <c r="N16" s="57">
        <f t="shared" si="1"/>
        <v>2.6801999999999997</v>
      </c>
      <c r="O16" s="57">
        <f t="shared" si="1"/>
        <v>2.2335000000000003</v>
      </c>
      <c r="P16" s="57">
        <f t="shared" si="1"/>
        <v>2.0101500000000003</v>
      </c>
      <c r="Q16" s="57">
        <f t="shared" si="1"/>
        <v>2.6801999999999997</v>
      </c>
      <c r="R16" s="57">
        <f t="shared" si="1"/>
        <v>2.6801999999999997</v>
      </c>
      <c r="S16" s="57">
        <f t="shared" si="1"/>
        <v>2.6801999999999997</v>
      </c>
      <c r="T16" s="57">
        <f t="shared" si="1"/>
        <v>2.6801999999999997</v>
      </c>
      <c r="U16" s="57">
        <f t="shared" si="1"/>
        <v>2.6801999999999997</v>
      </c>
      <c r="V16" s="57">
        <f t="shared" si="1"/>
        <v>1.7868000000000002</v>
      </c>
      <c r="W16" s="57">
        <f t="shared" si="1"/>
        <v>1.7868000000000002</v>
      </c>
    </row>
    <row r="17" spans="1:23" x14ac:dyDescent="0.25">
      <c r="A17" s="21">
        <v>7</v>
      </c>
      <c r="B17" s="45" t="s">
        <v>100</v>
      </c>
      <c r="C17" s="87">
        <v>45</v>
      </c>
      <c r="D17" s="47"/>
      <c r="E17" s="87">
        <v>40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 t="s">
        <v>101</v>
      </c>
      <c r="C18" s="87">
        <v>36.25</v>
      </c>
      <c r="D18" s="47"/>
      <c r="E18" s="87">
        <v>27.5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87">
        <v>47.5</v>
      </c>
      <c r="D19" s="47"/>
      <c r="E19" s="87">
        <v>43.333333333333336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87">
        <v>26.25</v>
      </c>
      <c r="D20" s="47"/>
      <c r="E20" s="87">
        <v>0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87">
        <v>42.5</v>
      </c>
      <c r="D21" s="47"/>
      <c r="E21" s="87">
        <v>30.833333333333332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87">
        <v>46.25</v>
      </c>
      <c r="D22" s="47"/>
      <c r="E22" s="87">
        <v>26.666666666666668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87">
        <v>43.75</v>
      </c>
      <c r="D23" s="47"/>
      <c r="E23" s="87">
        <v>31.666666666666668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87">
        <v>46.25</v>
      </c>
      <c r="D24" s="47"/>
      <c r="E24" s="87">
        <v>34.166666666666664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87">
        <v>48.75</v>
      </c>
      <c r="D25" s="67"/>
      <c r="E25" s="87">
        <v>34.166666666666664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87">
        <v>40</v>
      </c>
      <c r="D26" s="47"/>
      <c r="E26" s="87">
        <v>27.5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87">
        <v>37.5</v>
      </c>
      <c r="D27" s="47"/>
      <c r="E27" s="87">
        <v>31.666666666666668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87">
        <v>45</v>
      </c>
      <c r="D28" s="47"/>
      <c r="E28" s="87">
        <v>30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87">
        <v>42.5</v>
      </c>
      <c r="D29" s="47"/>
      <c r="E29" s="87">
        <v>37.5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87">
        <v>43.75</v>
      </c>
      <c r="D30" s="47"/>
      <c r="E30" s="87">
        <v>34.166666666666664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87">
        <v>47.5</v>
      </c>
      <c r="D31" s="47"/>
      <c r="E31" s="87">
        <v>44.166666666666664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87">
        <v>42.5</v>
      </c>
      <c r="D32" s="47"/>
      <c r="E32" s="87">
        <v>30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87">
        <v>42.5</v>
      </c>
      <c r="D33" s="47"/>
      <c r="E33" s="87">
        <v>29.166666666666668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87">
        <v>45</v>
      </c>
      <c r="D34" s="47"/>
      <c r="E34" s="87">
        <v>35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87">
        <v>48.75</v>
      </c>
      <c r="D35" s="47"/>
      <c r="E35" s="87">
        <v>36.666666666666664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87">
        <v>47.5</v>
      </c>
      <c r="D36" s="47"/>
      <c r="E36" s="87">
        <v>37.5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87">
        <v>37.5</v>
      </c>
      <c r="D37" s="47"/>
      <c r="E37" s="87">
        <v>30.833333333333332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87">
        <v>33.75</v>
      </c>
      <c r="D38" s="47"/>
      <c r="E38" s="87">
        <v>21.666666666666668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87">
        <v>33.75</v>
      </c>
      <c r="D39" s="47"/>
      <c r="E39" s="87">
        <v>35.833333333333336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87">
        <v>37.5</v>
      </c>
      <c r="D40" s="47"/>
      <c r="E40" s="87">
        <v>22.5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87">
        <v>46.25</v>
      </c>
      <c r="D41" s="47"/>
      <c r="E41" s="87">
        <v>42.5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87">
        <v>45</v>
      </c>
      <c r="D42" s="47"/>
      <c r="E42" s="87">
        <v>32.5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87">
        <v>43.75</v>
      </c>
      <c r="D43" s="47"/>
      <c r="E43" s="87">
        <v>27.5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87">
        <v>41.25</v>
      </c>
      <c r="D44" s="47"/>
      <c r="E44" s="87">
        <v>26.666666666666668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87">
        <v>40</v>
      </c>
      <c r="D45" s="47"/>
      <c r="E45" s="87">
        <v>19.166666666666668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87">
        <v>42.5</v>
      </c>
      <c r="D46" s="47"/>
      <c r="E46" s="87">
        <v>32.5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87">
        <v>43.75</v>
      </c>
      <c r="D47" s="47"/>
      <c r="E47" s="87">
        <v>32.5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87">
        <v>47.5</v>
      </c>
      <c r="D48" s="47"/>
      <c r="E48" s="87">
        <v>37.5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87">
        <v>38.75</v>
      </c>
      <c r="D49" s="47"/>
      <c r="E49" s="87">
        <v>25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87">
        <v>43.75</v>
      </c>
      <c r="D50" s="47"/>
      <c r="E50" s="87">
        <v>34.166666666666664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87">
        <v>31.25</v>
      </c>
      <c r="D51" s="47"/>
      <c r="E51" s="87">
        <v>26.666666666666668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87">
        <v>26.25</v>
      </c>
      <c r="D52" s="67"/>
      <c r="E52" s="87">
        <v>31.666666666666668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190705120004</v>
      </c>
      <c r="C53" s="87">
        <v>2.5</v>
      </c>
      <c r="D53" s="67"/>
      <c r="E53" s="87">
        <v>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92</v>
      </c>
      <c r="C54" s="87">
        <v>46.25</v>
      </c>
      <c r="D54" s="47"/>
      <c r="E54" s="87">
        <v>34.166666666666664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108</v>
      </c>
      <c r="C55" s="87">
        <v>48.75</v>
      </c>
      <c r="D55" s="47"/>
      <c r="E55" s="87">
        <v>34.166666666666664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136</v>
      </c>
      <c r="C56" s="87">
        <v>47.5</v>
      </c>
      <c r="D56" s="47"/>
      <c r="E56" s="87">
        <v>31.666666666666668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137</v>
      </c>
      <c r="C57" s="87">
        <v>50</v>
      </c>
      <c r="D57" s="47"/>
      <c r="E57" s="87">
        <v>38.333333333333336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138</v>
      </c>
      <c r="C58" s="87">
        <v>50</v>
      </c>
      <c r="D58" s="47"/>
      <c r="E58" s="87">
        <v>40.833333333333336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139</v>
      </c>
      <c r="C59" s="87">
        <v>50</v>
      </c>
      <c r="D59" s="88"/>
      <c r="E59" s="87">
        <v>38.333333333333336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140</v>
      </c>
      <c r="C60" s="87">
        <v>47.5</v>
      </c>
      <c r="D60" s="89"/>
      <c r="E60" s="87">
        <v>35.833333333333336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141</v>
      </c>
      <c r="C61" s="87">
        <v>43.75</v>
      </c>
      <c r="D61" s="88"/>
      <c r="E61" s="87">
        <v>26.666666666666668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142</v>
      </c>
      <c r="C62" s="87">
        <v>50</v>
      </c>
      <c r="D62" s="88"/>
      <c r="E62" s="87">
        <v>42.5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143</v>
      </c>
      <c r="C63" s="87">
        <v>50</v>
      </c>
      <c r="D63" s="88"/>
      <c r="E63" s="87">
        <v>35.833333333333336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144</v>
      </c>
      <c r="C64" s="87">
        <v>47.5</v>
      </c>
      <c r="D64" s="88"/>
      <c r="E64" s="87">
        <v>33.333333333333336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145</v>
      </c>
      <c r="C65" s="87">
        <v>48.75</v>
      </c>
      <c r="D65" s="88"/>
      <c r="E65" s="87">
        <v>30.833333333333332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146</v>
      </c>
      <c r="C66" s="87">
        <v>47.5</v>
      </c>
      <c r="D66" s="88"/>
      <c r="E66" s="87">
        <v>37.5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147</v>
      </c>
      <c r="C67" s="87">
        <v>50</v>
      </c>
      <c r="D67" s="88"/>
      <c r="E67" s="87">
        <v>36.666666666666664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148</v>
      </c>
      <c r="C68" s="87">
        <v>50</v>
      </c>
      <c r="D68" s="88"/>
      <c r="E68" s="87">
        <v>39.166666666666664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149</v>
      </c>
      <c r="C69" s="87">
        <v>50</v>
      </c>
      <c r="D69" s="88"/>
      <c r="E69" s="87">
        <v>40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150</v>
      </c>
      <c r="C70" s="87">
        <v>41.25</v>
      </c>
      <c r="D70" s="88"/>
      <c r="E70" s="87">
        <v>33.333333333333336</v>
      </c>
      <c r="F70" s="88"/>
      <c r="G70" s="7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21">
        <v>61</v>
      </c>
      <c r="B71" s="45" t="s">
        <v>151</v>
      </c>
      <c r="C71" s="87">
        <v>42.5</v>
      </c>
      <c r="D71" s="94"/>
      <c r="E71" s="87">
        <v>34.166666666666664</v>
      </c>
      <c r="F71" s="94"/>
      <c r="G71" s="2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58" workbookViewId="0">
      <selection activeCell="H68" sqref="H68"/>
    </sheetView>
  </sheetViews>
  <sheetFormatPr defaultRowHeight="15" x14ac:dyDescent="0.25"/>
  <cols>
    <col min="2" max="2" width="15.285156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154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49/60*100</f>
        <v>81.666666666666671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42/60*100</f>
        <v>70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75.833333333333343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75">
        <v>34</v>
      </c>
      <c r="D11" s="47">
        <f>COUNTIF(C11:C70,"&gt;="&amp;D10)</f>
        <v>49</v>
      </c>
      <c r="E11" s="75">
        <v>42</v>
      </c>
      <c r="F11" s="48">
        <f>COUNTIF(E11:E70,"&gt;="&amp;F10)</f>
        <v>42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 t="s">
        <v>90</v>
      </c>
      <c r="C12" s="75">
        <v>31</v>
      </c>
      <c r="D12" s="51">
        <f>(49/60)*100</f>
        <v>81.666666666666671</v>
      </c>
      <c r="E12" s="75">
        <v>41</v>
      </c>
      <c r="F12" s="52">
        <f>(42/60)*100</f>
        <v>70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 t="s">
        <v>92</v>
      </c>
      <c r="C13" s="75">
        <v>36</v>
      </c>
      <c r="D13" s="47"/>
      <c r="E13" s="75">
        <v>41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94</v>
      </c>
      <c r="C14" s="75">
        <v>33</v>
      </c>
      <c r="D14" s="47"/>
      <c r="E14" s="75">
        <v>32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1</v>
      </c>
    </row>
    <row r="15" spans="1:23" ht="16.5" thickBot="1" x14ac:dyDescent="0.3">
      <c r="A15" s="21">
        <v>5</v>
      </c>
      <c r="B15" s="45" t="s">
        <v>96</v>
      </c>
      <c r="C15" s="75">
        <v>32</v>
      </c>
      <c r="D15" s="47"/>
      <c r="E15" s="75">
        <v>32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1</v>
      </c>
    </row>
    <row r="16" spans="1:23" ht="15.75" x14ac:dyDescent="0.25">
      <c r="A16" s="21">
        <v>6</v>
      </c>
      <c r="B16" s="45" t="s">
        <v>98</v>
      </c>
      <c r="C16" s="75">
        <v>33</v>
      </c>
      <c r="D16" s="47"/>
      <c r="E16" s="75">
        <v>43</v>
      </c>
      <c r="F16" s="53"/>
      <c r="G16" s="54" t="s">
        <v>97</v>
      </c>
      <c r="H16" s="55">
        <f>AVERAGE(H11:H15)</f>
        <v>2.75</v>
      </c>
      <c r="I16" s="55">
        <f t="shared" ref="I16:W16" si="0">AVERAGE(I11:I15)</f>
        <v>2.75</v>
      </c>
      <c r="J16" s="55">
        <f t="shared" si="0"/>
        <v>3</v>
      </c>
      <c r="K16" s="55">
        <f t="shared" si="0"/>
        <v>2.75</v>
      </c>
      <c r="L16" s="55">
        <f t="shared" si="0"/>
        <v>3</v>
      </c>
      <c r="M16" s="55">
        <f t="shared" si="0"/>
        <v>2.75</v>
      </c>
      <c r="N16" s="55">
        <f t="shared" si="0"/>
        <v>3</v>
      </c>
      <c r="O16" s="55">
        <f t="shared" si="0"/>
        <v>2.5</v>
      </c>
      <c r="P16" s="55">
        <f t="shared" si="0"/>
        <v>2.25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 t="s">
        <v>100</v>
      </c>
      <c r="C17" s="75">
        <v>30</v>
      </c>
      <c r="D17" s="47"/>
      <c r="E17" s="75">
        <v>36</v>
      </c>
      <c r="F17" s="47"/>
      <c r="G17" s="56" t="s">
        <v>99</v>
      </c>
      <c r="H17" s="57">
        <f>(75.83*H16)/100</f>
        <v>2.0853250000000001</v>
      </c>
      <c r="I17" s="57">
        <f t="shared" ref="I17:W17" si="1">(75.83*I16)/100</f>
        <v>2.0853250000000001</v>
      </c>
      <c r="J17" s="57">
        <f t="shared" si="1"/>
        <v>2.2749000000000001</v>
      </c>
      <c r="K17" s="57">
        <f t="shared" si="1"/>
        <v>2.0853250000000001</v>
      </c>
      <c r="L17" s="57">
        <f t="shared" si="1"/>
        <v>2.2749000000000001</v>
      </c>
      <c r="M17" s="57">
        <f t="shared" si="1"/>
        <v>2.0853250000000001</v>
      </c>
      <c r="N17" s="57">
        <f t="shared" si="1"/>
        <v>2.2749000000000001</v>
      </c>
      <c r="O17" s="57">
        <f t="shared" si="1"/>
        <v>1.8957499999999998</v>
      </c>
      <c r="P17" s="57">
        <f t="shared" si="1"/>
        <v>1.706175</v>
      </c>
      <c r="Q17" s="57">
        <f t="shared" si="1"/>
        <v>2.2749000000000001</v>
      </c>
      <c r="R17" s="57">
        <f t="shared" si="1"/>
        <v>2.2749000000000001</v>
      </c>
      <c r="S17" s="57">
        <f t="shared" si="1"/>
        <v>2.2749000000000001</v>
      </c>
      <c r="T17" s="57">
        <f t="shared" si="1"/>
        <v>2.2749000000000001</v>
      </c>
      <c r="U17" s="57">
        <f t="shared" si="1"/>
        <v>2.2749000000000001</v>
      </c>
      <c r="V17" s="57">
        <f t="shared" si="1"/>
        <v>1.5165999999999999</v>
      </c>
      <c r="W17" s="57">
        <f t="shared" si="1"/>
        <v>0.75829999999999997</v>
      </c>
    </row>
    <row r="18" spans="1:23" x14ac:dyDescent="0.25">
      <c r="A18" s="21">
        <v>8</v>
      </c>
      <c r="B18" s="45" t="s">
        <v>101</v>
      </c>
      <c r="C18" s="75">
        <v>28</v>
      </c>
      <c r="D18" s="47"/>
      <c r="E18" s="75">
        <v>18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75">
        <v>37</v>
      </c>
      <c r="D19" s="47"/>
      <c r="E19" s="75">
        <v>39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75">
        <v>25</v>
      </c>
      <c r="D20" s="47"/>
      <c r="E20" s="75">
        <v>0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75">
        <v>31</v>
      </c>
      <c r="D21" s="47"/>
      <c r="E21" s="75">
        <v>36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75">
        <v>28</v>
      </c>
      <c r="D22" s="47"/>
      <c r="E22" s="75">
        <v>29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75">
        <v>27</v>
      </c>
      <c r="D23" s="47"/>
      <c r="E23" s="75">
        <v>39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75">
        <v>33</v>
      </c>
      <c r="D24" s="47"/>
      <c r="E24" s="75">
        <v>37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75">
        <v>35</v>
      </c>
      <c r="D25" s="67"/>
      <c r="E25" s="75">
        <v>36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75">
        <v>29</v>
      </c>
      <c r="D26" s="47"/>
      <c r="E26" s="75">
        <v>26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75">
        <v>24</v>
      </c>
      <c r="D27" s="47"/>
      <c r="E27" s="75">
        <v>25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75">
        <v>35</v>
      </c>
      <c r="D28" s="47"/>
      <c r="E28" s="75">
        <v>35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75">
        <v>38</v>
      </c>
      <c r="D29" s="47"/>
      <c r="E29" s="75">
        <v>43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75">
        <v>33</v>
      </c>
      <c r="D30" s="47"/>
      <c r="E30" s="75">
        <v>34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75">
        <v>36</v>
      </c>
      <c r="D31" s="47"/>
      <c r="E31" s="75">
        <v>50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75">
        <v>29</v>
      </c>
      <c r="D32" s="47"/>
      <c r="E32" s="75">
        <v>35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75">
        <v>32</v>
      </c>
      <c r="D33" s="47"/>
      <c r="E33" s="75">
        <v>16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75">
        <v>27</v>
      </c>
      <c r="D34" s="47"/>
      <c r="E34" s="75">
        <v>0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75">
        <v>34</v>
      </c>
      <c r="D35" s="47"/>
      <c r="E35" s="75">
        <v>43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75">
        <v>33</v>
      </c>
      <c r="D36" s="47"/>
      <c r="E36" s="75">
        <v>38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75">
        <v>28</v>
      </c>
      <c r="D37" s="47"/>
      <c r="E37" s="75">
        <v>25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75">
        <v>26</v>
      </c>
      <c r="D38" s="47"/>
      <c r="E38" s="75">
        <v>25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75">
        <v>28</v>
      </c>
      <c r="D39" s="47"/>
      <c r="E39" s="75">
        <v>27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75">
        <v>29</v>
      </c>
      <c r="D40" s="47"/>
      <c r="E40" s="75">
        <v>23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75">
        <v>32</v>
      </c>
      <c r="D41" s="47"/>
      <c r="E41" s="75">
        <v>32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75">
        <v>34</v>
      </c>
      <c r="D42" s="47"/>
      <c r="E42" s="75">
        <v>31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75">
        <v>28</v>
      </c>
      <c r="D43" s="47"/>
      <c r="E43" s="75">
        <v>25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75">
        <v>28</v>
      </c>
      <c r="D44" s="47"/>
      <c r="E44" s="75">
        <v>29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75">
        <v>29</v>
      </c>
      <c r="D45" s="47"/>
      <c r="E45" s="75">
        <v>22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75">
        <v>28</v>
      </c>
      <c r="D46" s="47"/>
      <c r="E46" s="75">
        <v>32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75">
        <v>37</v>
      </c>
      <c r="D47" s="47"/>
      <c r="E47" s="75">
        <v>32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75">
        <v>27</v>
      </c>
      <c r="D48" s="47"/>
      <c r="E48" s="75">
        <v>38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75">
        <v>26</v>
      </c>
      <c r="D49" s="47"/>
      <c r="E49" s="75">
        <v>26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75">
        <v>22</v>
      </c>
      <c r="D50" s="47"/>
      <c r="E50" s="75">
        <v>30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75">
        <v>25</v>
      </c>
      <c r="D51" s="47"/>
      <c r="E51" s="75">
        <v>23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75">
        <v>15</v>
      </c>
      <c r="D52" s="67"/>
      <c r="E52" s="75">
        <v>25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190705120004</v>
      </c>
      <c r="C53" s="75">
        <v>0</v>
      </c>
      <c r="D53" s="67"/>
      <c r="E53" s="75">
        <v>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92</v>
      </c>
      <c r="C54" s="75">
        <v>36</v>
      </c>
      <c r="D54" s="47"/>
      <c r="E54" s="75">
        <v>41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136</v>
      </c>
      <c r="C55" s="75">
        <v>39</v>
      </c>
      <c r="D55" s="47"/>
      <c r="E55" s="75">
        <v>46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137</v>
      </c>
      <c r="C56" s="75">
        <v>40</v>
      </c>
      <c r="D56" s="47"/>
      <c r="E56" s="75">
        <v>51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138</v>
      </c>
      <c r="C57" s="75">
        <v>39</v>
      </c>
      <c r="D57" s="47"/>
      <c r="E57" s="75">
        <v>52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139</v>
      </c>
      <c r="C58" s="75">
        <v>39</v>
      </c>
      <c r="D58" s="47"/>
      <c r="E58" s="75">
        <v>51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140</v>
      </c>
      <c r="C59" s="75">
        <v>36</v>
      </c>
      <c r="D59" s="88"/>
      <c r="E59" s="75">
        <v>41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141</v>
      </c>
      <c r="C60" s="75">
        <v>36</v>
      </c>
      <c r="D60" s="89"/>
      <c r="E60" s="75">
        <v>35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142</v>
      </c>
      <c r="C61" s="75">
        <v>40</v>
      </c>
      <c r="D61" s="88"/>
      <c r="E61" s="75">
        <v>51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143</v>
      </c>
      <c r="C62" s="75">
        <v>40</v>
      </c>
      <c r="D62" s="88"/>
      <c r="E62" s="75">
        <v>44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144</v>
      </c>
      <c r="C63" s="75">
        <v>38</v>
      </c>
      <c r="D63" s="88"/>
      <c r="E63" s="75">
        <v>44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145</v>
      </c>
      <c r="C64" s="75">
        <v>38</v>
      </c>
      <c r="D64" s="88"/>
      <c r="E64" s="75">
        <v>45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146</v>
      </c>
      <c r="C65" s="75">
        <v>38</v>
      </c>
      <c r="D65" s="88"/>
      <c r="E65" s="75">
        <v>45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147</v>
      </c>
      <c r="C66" s="75">
        <v>40</v>
      </c>
      <c r="D66" s="88"/>
      <c r="E66" s="75">
        <v>51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148</v>
      </c>
      <c r="C67" s="75">
        <v>40</v>
      </c>
      <c r="D67" s="88"/>
      <c r="E67" s="75">
        <v>51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149</v>
      </c>
      <c r="C68" s="75">
        <v>38</v>
      </c>
      <c r="D68" s="88"/>
      <c r="E68" s="75">
        <v>55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75">
        <v>37</v>
      </c>
      <c r="D69" s="88"/>
      <c r="E69" s="75">
        <v>23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37</v>
      </c>
      <c r="D70" s="94"/>
      <c r="E70" s="75">
        <v>27</v>
      </c>
      <c r="F70" s="94"/>
      <c r="G70" s="2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6" workbookViewId="0">
      <selection activeCell="F62" sqref="F62"/>
    </sheetView>
  </sheetViews>
  <sheetFormatPr defaultRowHeight="15" x14ac:dyDescent="0.25"/>
  <cols>
    <col min="2" max="2" width="14.285156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155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58/59*100</f>
        <v>98.305084745762713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58/59*100</f>
        <v>98.305084745762713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98.305084745762713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96">
        <v>43</v>
      </c>
      <c r="D11" s="47">
        <f>COUNTIF(C11:C69,"&gt;="&amp;D10)</f>
        <v>58</v>
      </c>
      <c r="E11" s="75">
        <v>43</v>
      </c>
      <c r="F11" s="48">
        <f>COUNTIF(E11:E69,"&gt;="&amp;F10)</f>
        <v>58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 t="s">
        <v>90</v>
      </c>
      <c r="C12" s="96">
        <v>40</v>
      </c>
      <c r="D12" s="51">
        <f>(58/59)*100</f>
        <v>98.305084745762713</v>
      </c>
      <c r="E12" s="75">
        <v>40</v>
      </c>
      <c r="F12" s="52">
        <f>(58/59)*100</f>
        <v>98.305084745762713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 t="s">
        <v>92</v>
      </c>
      <c r="C13" s="96">
        <v>43</v>
      </c>
      <c r="D13" s="47"/>
      <c r="E13" s="75">
        <v>43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94</v>
      </c>
      <c r="C14" s="96">
        <v>40</v>
      </c>
      <c r="D14" s="47"/>
      <c r="E14" s="75">
        <v>41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1</v>
      </c>
    </row>
    <row r="15" spans="1:23" ht="16.5" thickBot="1" x14ac:dyDescent="0.3">
      <c r="A15" s="21">
        <v>5</v>
      </c>
      <c r="B15" s="45" t="s">
        <v>96</v>
      </c>
      <c r="C15" s="96">
        <v>40</v>
      </c>
      <c r="D15" s="47"/>
      <c r="E15" s="75">
        <v>40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1</v>
      </c>
    </row>
    <row r="16" spans="1:23" ht="15.75" x14ac:dyDescent="0.25">
      <c r="A16" s="21">
        <v>6</v>
      </c>
      <c r="B16" s="45" t="s">
        <v>98</v>
      </c>
      <c r="C16" s="96">
        <v>40</v>
      </c>
      <c r="D16" s="47"/>
      <c r="E16" s="75">
        <v>41</v>
      </c>
      <c r="F16" s="53"/>
      <c r="G16" s="54" t="s">
        <v>97</v>
      </c>
      <c r="H16" s="55">
        <f>AVERAGE(H11:H15)</f>
        <v>2.75</v>
      </c>
      <c r="I16" s="55">
        <f t="shared" ref="I16:W16" si="0">AVERAGE(I11:I15)</f>
        <v>2.75</v>
      </c>
      <c r="J16" s="55">
        <f t="shared" si="0"/>
        <v>3</v>
      </c>
      <c r="K16" s="55">
        <f t="shared" si="0"/>
        <v>2.75</v>
      </c>
      <c r="L16" s="55">
        <f t="shared" si="0"/>
        <v>3</v>
      </c>
      <c r="M16" s="55">
        <f t="shared" si="0"/>
        <v>2.75</v>
      </c>
      <c r="N16" s="55">
        <f t="shared" si="0"/>
        <v>3</v>
      </c>
      <c r="O16" s="55">
        <f t="shared" si="0"/>
        <v>2.5</v>
      </c>
      <c r="P16" s="55">
        <f t="shared" si="0"/>
        <v>2.25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 t="s">
        <v>100</v>
      </c>
      <c r="C17" s="96">
        <v>41</v>
      </c>
      <c r="D17" s="47"/>
      <c r="E17" s="75">
        <v>40</v>
      </c>
      <c r="F17" s="47"/>
      <c r="G17" s="56" t="s">
        <v>99</v>
      </c>
      <c r="H17" s="57">
        <f>(98.31*H16)/100</f>
        <v>2.7035250000000004</v>
      </c>
      <c r="I17" s="57">
        <f t="shared" ref="I17:W17" si="1">(98.31*I16)/100</f>
        <v>2.7035250000000004</v>
      </c>
      <c r="J17" s="57">
        <f t="shared" si="1"/>
        <v>2.9493</v>
      </c>
      <c r="K17" s="57">
        <f t="shared" si="1"/>
        <v>2.7035250000000004</v>
      </c>
      <c r="L17" s="57">
        <f t="shared" si="1"/>
        <v>2.9493</v>
      </c>
      <c r="M17" s="57">
        <f t="shared" si="1"/>
        <v>2.7035250000000004</v>
      </c>
      <c r="N17" s="57">
        <f t="shared" si="1"/>
        <v>2.9493</v>
      </c>
      <c r="O17" s="57">
        <f t="shared" si="1"/>
        <v>2.4577499999999999</v>
      </c>
      <c r="P17" s="57">
        <f t="shared" si="1"/>
        <v>2.2119749999999998</v>
      </c>
      <c r="Q17" s="57">
        <f t="shared" si="1"/>
        <v>2.9493</v>
      </c>
      <c r="R17" s="57">
        <f t="shared" si="1"/>
        <v>2.9493</v>
      </c>
      <c r="S17" s="57">
        <f t="shared" si="1"/>
        <v>2.9493</v>
      </c>
      <c r="T17" s="57">
        <f t="shared" si="1"/>
        <v>2.9493</v>
      </c>
      <c r="U17" s="57">
        <f t="shared" si="1"/>
        <v>2.9493</v>
      </c>
      <c r="V17" s="57">
        <f t="shared" si="1"/>
        <v>1.9661999999999999</v>
      </c>
      <c r="W17" s="57">
        <f t="shared" si="1"/>
        <v>0.98309999999999997</v>
      </c>
    </row>
    <row r="18" spans="1:23" x14ac:dyDescent="0.25">
      <c r="A18" s="21">
        <v>8</v>
      </c>
      <c r="B18" s="45" t="s">
        <v>101</v>
      </c>
      <c r="C18" s="96">
        <v>40</v>
      </c>
      <c r="D18" s="47"/>
      <c r="E18" s="75">
        <v>40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96">
        <v>42</v>
      </c>
      <c r="D19" s="47"/>
      <c r="E19" s="75">
        <v>43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96">
        <v>37</v>
      </c>
      <c r="D20" s="47"/>
      <c r="E20" s="75">
        <v>38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96">
        <v>41</v>
      </c>
      <c r="D21" s="47"/>
      <c r="E21" s="75">
        <v>41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96">
        <v>37</v>
      </c>
      <c r="D22" s="47"/>
      <c r="E22" s="75">
        <v>38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96">
        <v>38</v>
      </c>
      <c r="D23" s="47"/>
      <c r="E23" s="75">
        <v>38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96">
        <v>42</v>
      </c>
      <c r="D24" s="47"/>
      <c r="E24" s="75">
        <v>43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96">
        <v>41</v>
      </c>
      <c r="D25" s="67"/>
      <c r="E25" s="75">
        <v>41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96">
        <v>40</v>
      </c>
      <c r="D26" s="47"/>
      <c r="E26" s="75">
        <v>40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96">
        <v>38</v>
      </c>
      <c r="D27" s="47"/>
      <c r="E27" s="75">
        <v>38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96">
        <v>42</v>
      </c>
      <c r="D28" s="47"/>
      <c r="E28" s="75">
        <v>42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96">
        <v>43</v>
      </c>
      <c r="D29" s="47"/>
      <c r="E29" s="75">
        <v>43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96">
        <v>42</v>
      </c>
      <c r="D30" s="47"/>
      <c r="E30" s="75">
        <v>43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96">
        <v>43</v>
      </c>
      <c r="D31" s="47"/>
      <c r="E31" s="75">
        <v>43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96">
        <v>40</v>
      </c>
      <c r="D32" s="47"/>
      <c r="E32" s="75">
        <v>40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96">
        <v>41</v>
      </c>
      <c r="D33" s="47"/>
      <c r="E33" s="75">
        <v>41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96">
        <v>40</v>
      </c>
      <c r="D34" s="47"/>
      <c r="E34" s="75">
        <v>40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96">
        <v>43</v>
      </c>
      <c r="D35" s="47"/>
      <c r="E35" s="75">
        <v>43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96">
        <v>41</v>
      </c>
      <c r="D36" s="47"/>
      <c r="E36" s="75">
        <v>41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96">
        <v>38</v>
      </c>
      <c r="D37" s="47"/>
      <c r="E37" s="75">
        <v>38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96">
        <v>38</v>
      </c>
      <c r="D38" s="47"/>
      <c r="E38" s="75">
        <v>39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96">
        <v>38</v>
      </c>
      <c r="D39" s="47"/>
      <c r="E39" s="75">
        <v>39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96">
        <v>38</v>
      </c>
      <c r="D40" s="47"/>
      <c r="E40" s="75">
        <v>37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96">
        <v>41</v>
      </c>
      <c r="D41" s="47"/>
      <c r="E41" s="75">
        <v>42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96">
        <v>42</v>
      </c>
      <c r="D42" s="47"/>
      <c r="E42" s="75">
        <v>42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96">
        <v>40</v>
      </c>
      <c r="D43" s="47"/>
      <c r="E43" s="75">
        <v>40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96">
        <v>40</v>
      </c>
      <c r="D44" s="47"/>
      <c r="E44" s="75">
        <v>41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96">
        <v>41</v>
      </c>
      <c r="D45" s="47"/>
      <c r="E45" s="75">
        <v>41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96">
        <v>40</v>
      </c>
      <c r="D46" s="47"/>
      <c r="E46" s="75">
        <v>40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96">
        <v>43</v>
      </c>
      <c r="D47" s="47"/>
      <c r="E47" s="75">
        <v>43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96">
        <v>38</v>
      </c>
      <c r="D48" s="47"/>
      <c r="E48" s="75">
        <v>38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96">
        <v>37</v>
      </c>
      <c r="D49" s="47"/>
      <c r="E49" s="75">
        <v>37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96">
        <v>37</v>
      </c>
      <c r="D50" s="47"/>
      <c r="E50" s="75">
        <v>38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96">
        <v>37</v>
      </c>
      <c r="D51" s="47"/>
      <c r="E51" s="75">
        <v>37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96">
        <v>36</v>
      </c>
      <c r="D52" s="67"/>
      <c r="E52" s="75">
        <v>36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190705120004</v>
      </c>
      <c r="C53" s="97">
        <v>0</v>
      </c>
      <c r="D53" s="67"/>
      <c r="E53" s="75">
        <v>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136</v>
      </c>
      <c r="C54" s="97">
        <v>45</v>
      </c>
      <c r="D54" s="47"/>
      <c r="E54" s="75">
        <v>46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137</v>
      </c>
      <c r="C55" s="97">
        <v>47</v>
      </c>
      <c r="D55" s="47"/>
      <c r="E55" s="75">
        <v>48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138</v>
      </c>
      <c r="C56" s="97">
        <v>47</v>
      </c>
      <c r="D56" s="47"/>
      <c r="E56" s="75">
        <v>47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139</v>
      </c>
      <c r="C57" s="97">
        <v>47</v>
      </c>
      <c r="D57" s="47"/>
      <c r="E57" s="75">
        <v>47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140</v>
      </c>
      <c r="C58" s="97">
        <v>45</v>
      </c>
      <c r="D58" s="47"/>
      <c r="E58" s="75">
        <v>46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141</v>
      </c>
      <c r="C59" s="97">
        <v>45</v>
      </c>
      <c r="D59" s="72"/>
      <c r="E59" s="75">
        <v>46</v>
      </c>
      <c r="F59" s="72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142</v>
      </c>
      <c r="C60" s="97">
        <v>49</v>
      </c>
      <c r="D60" s="74"/>
      <c r="E60" s="75">
        <v>50</v>
      </c>
      <c r="F60" s="74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143</v>
      </c>
      <c r="C61" s="97">
        <v>49</v>
      </c>
      <c r="D61" s="72"/>
      <c r="E61" s="75">
        <v>49</v>
      </c>
      <c r="F61" s="72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144</v>
      </c>
      <c r="C62" s="97">
        <v>46</v>
      </c>
      <c r="D62" s="72"/>
      <c r="E62" s="75">
        <v>46</v>
      </c>
      <c r="F62" s="72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145</v>
      </c>
      <c r="C63" s="97">
        <v>46</v>
      </c>
      <c r="D63" s="72"/>
      <c r="E63" s="75">
        <v>47</v>
      </c>
      <c r="F63" s="72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146</v>
      </c>
      <c r="C64" s="97">
        <v>45</v>
      </c>
      <c r="D64" s="72"/>
      <c r="E64" s="75">
        <v>46</v>
      </c>
      <c r="F64" s="72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147</v>
      </c>
      <c r="C65" s="97">
        <v>49</v>
      </c>
      <c r="D65" s="72"/>
      <c r="E65" s="75">
        <v>50</v>
      </c>
      <c r="F65" s="72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148</v>
      </c>
      <c r="C66" s="97">
        <v>47</v>
      </c>
      <c r="D66" s="72"/>
      <c r="E66" s="75">
        <v>48</v>
      </c>
      <c r="F66" s="72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149</v>
      </c>
      <c r="C67" s="97">
        <v>46</v>
      </c>
      <c r="D67" s="72"/>
      <c r="E67" s="75">
        <v>47</v>
      </c>
      <c r="F67" s="72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150</v>
      </c>
      <c r="C68" s="97">
        <v>46</v>
      </c>
      <c r="D68" s="72"/>
      <c r="E68" s="75">
        <v>46</v>
      </c>
      <c r="F68" s="72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151</v>
      </c>
      <c r="C69" s="97">
        <v>45</v>
      </c>
      <c r="D69" s="72"/>
      <c r="E69" s="75">
        <v>45</v>
      </c>
      <c r="F69" s="72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A13" workbookViewId="0">
      <selection activeCell="M10" sqref="M10"/>
    </sheetView>
  </sheetViews>
  <sheetFormatPr defaultRowHeight="15" x14ac:dyDescent="0.25"/>
  <cols>
    <col min="2" max="2" width="15.42578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156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42/43*100</f>
        <v>97.674418604651152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42/43*100</f>
        <v>97.674418604651152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97.674418604651152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157</v>
      </c>
      <c r="D9" s="29"/>
      <c r="E9" s="29" t="s">
        <v>157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47">
        <v>40</v>
      </c>
      <c r="D11" s="47">
        <f>COUNTIF(C11:C53,"&gt;="&amp;D10)</f>
        <v>42</v>
      </c>
      <c r="E11" s="47">
        <v>40</v>
      </c>
      <c r="F11" s="48">
        <f>COUNTIF(E11:E53,"&gt;="&amp;F10)</f>
        <v>42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 t="s">
        <v>90</v>
      </c>
      <c r="C12" s="47">
        <v>45</v>
      </c>
      <c r="D12" s="51">
        <f>(42/43)*100</f>
        <v>97.674418604651152</v>
      </c>
      <c r="E12" s="47">
        <v>45</v>
      </c>
      <c r="F12" s="52">
        <f>(42/43)*100</f>
        <v>97.674418604651152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 t="s">
        <v>92</v>
      </c>
      <c r="C13" s="47">
        <v>42</v>
      </c>
      <c r="D13" s="47"/>
      <c r="E13" s="47">
        <v>42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94</v>
      </c>
      <c r="C14" s="47">
        <v>45</v>
      </c>
      <c r="D14" s="47"/>
      <c r="E14" s="47">
        <v>45</v>
      </c>
      <c r="F14" s="53"/>
      <c r="G14" s="49" t="s">
        <v>93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6.5" thickBot="1" x14ac:dyDescent="0.3">
      <c r="A15" s="21">
        <v>5</v>
      </c>
      <c r="B15" s="45" t="s">
        <v>96</v>
      </c>
      <c r="C15" s="47">
        <v>42</v>
      </c>
      <c r="D15" s="47"/>
      <c r="E15" s="47">
        <v>42</v>
      </c>
      <c r="F15" s="53"/>
      <c r="G15" s="49" t="s">
        <v>95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ht="15.75" x14ac:dyDescent="0.25">
      <c r="A16" s="21">
        <v>6</v>
      </c>
      <c r="B16" s="45" t="s">
        <v>98</v>
      </c>
      <c r="C16" s="47">
        <v>39</v>
      </c>
      <c r="D16" s="47"/>
      <c r="E16" s="47">
        <v>39</v>
      </c>
      <c r="F16" s="53"/>
      <c r="G16" s="54" t="s">
        <v>97</v>
      </c>
      <c r="H16" s="55">
        <f>AVERAGE(H11:H15)</f>
        <v>3</v>
      </c>
      <c r="I16" s="55">
        <f t="shared" ref="I16:W16" si="0">AVERAGE(I11:I15)</f>
        <v>3</v>
      </c>
      <c r="J16" s="55">
        <f t="shared" si="0"/>
        <v>3</v>
      </c>
      <c r="K16" s="55">
        <f t="shared" si="0"/>
        <v>3</v>
      </c>
      <c r="L16" s="55">
        <f t="shared" si="0"/>
        <v>3</v>
      </c>
      <c r="M16" s="55">
        <f t="shared" si="0"/>
        <v>3</v>
      </c>
      <c r="N16" s="55">
        <f t="shared" si="0"/>
        <v>3</v>
      </c>
      <c r="O16" s="55">
        <f t="shared" si="0"/>
        <v>3</v>
      </c>
      <c r="P16" s="55">
        <f t="shared" si="0"/>
        <v>2.5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 t="s">
        <v>100</v>
      </c>
      <c r="C17" s="47">
        <v>36</v>
      </c>
      <c r="D17" s="47"/>
      <c r="E17" s="47">
        <v>36</v>
      </c>
      <c r="F17" s="47"/>
      <c r="G17" s="56" t="s">
        <v>99</v>
      </c>
      <c r="H17" s="57">
        <f>(97.67*H16)/100</f>
        <v>2.9300999999999999</v>
      </c>
      <c r="I17" s="57">
        <f t="shared" ref="I17:W17" si="1">(97.67*I16)/100</f>
        <v>2.9300999999999999</v>
      </c>
      <c r="J17" s="57">
        <f t="shared" si="1"/>
        <v>2.9300999999999999</v>
      </c>
      <c r="K17" s="57">
        <f t="shared" si="1"/>
        <v>2.9300999999999999</v>
      </c>
      <c r="L17" s="57">
        <f t="shared" si="1"/>
        <v>2.9300999999999999</v>
      </c>
      <c r="M17" s="57">
        <f t="shared" si="1"/>
        <v>2.9300999999999999</v>
      </c>
      <c r="N17" s="57">
        <f t="shared" si="1"/>
        <v>2.9300999999999999</v>
      </c>
      <c r="O17" s="57">
        <f t="shared" si="1"/>
        <v>2.9300999999999999</v>
      </c>
      <c r="P17" s="57">
        <f t="shared" si="1"/>
        <v>2.4417500000000003</v>
      </c>
      <c r="Q17" s="57">
        <f t="shared" si="1"/>
        <v>2.9300999999999999</v>
      </c>
      <c r="R17" s="57">
        <f t="shared" si="1"/>
        <v>2.9300999999999999</v>
      </c>
      <c r="S17" s="57">
        <f t="shared" si="1"/>
        <v>2.9300999999999999</v>
      </c>
      <c r="T17" s="57">
        <f t="shared" si="1"/>
        <v>2.9300999999999999</v>
      </c>
      <c r="U17" s="57">
        <f t="shared" si="1"/>
        <v>2.9300999999999999</v>
      </c>
      <c r="V17" s="57">
        <f t="shared" si="1"/>
        <v>1.9534</v>
      </c>
      <c r="W17" s="57">
        <f t="shared" si="1"/>
        <v>0.97670000000000001</v>
      </c>
    </row>
    <row r="18" spans="1:23" x14ac:dyDescent="0.25">
      <c r="A18" s="21">
        <v>8</v>
      </c>
      <c r="B18" s="45" t="s">
        <v>101</v>
      </c>
      <c r="C18" s="47">
        <v>30</v>
      </c>
      <c r="D18" s="47"/>
      <c r="E18" s="47">
        <v>30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47">
        <v>47</v>
      </c>
      <c r="D19" s="47"/>
      <c r="E19" s="47">
        <v>48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47">
        <v>42</v>
      </c>
      <c r="D20" s="47"/>
      <c r="E20" s="47">
        <v>42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47">
        <v>36</v>
      </c>
      <c r="D21" s="47"/>
      <c r="E21" s="47">
        <v>36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47">
        <v>32</v>
      </c>
      <c r="D22" s="47"/>
      <c r="E22" s="47">
        <v>33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47">
        <v>42</v>
      </c>
      <c r="D23" s="47"/>
      <c r="E23" s="47">
        <v>42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47">
        <v>42</v>
      </c>
      <c r="D24" s="47"/>
      <c r="E24" s="47">
        <v>42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47">
        <v>45</v>
      </c>
      <c r="D25" s="67"/>
      <c r="E25" s="47">
        <v>45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47">
        <v>42</v>
      </c>
      <c r="D26" s="47"/>
      <c r="E26" s="47">
        <v>42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47">
        <v>30</v>
      </c>
      <c r="D27" s="47"/>
      <c r="E27" s="47">
        <v>30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47">
        <v>36</v>
      </c>
      <c r="D28" s="47"/>
      <c r="E28" s="47">
        <v>36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47">
        <v>36</v>
      </c>
      <c r="D29" s="47"/>
      <c r="E29" s="47">
        <v>36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47">
        <v>44</v>
      </c>
      <c r="D30" s="47"/>
      <c r="E30" s="47">
        <v>44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47">
        <v>45</v>
      </c>
      <c r="D31" s="47"/>
      <c r="E31" s="47">
        <v>45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47">
        <v>41</v>
      </c>
      <c r="D32" s="47"/>
      <c r="E32" s="47">
        <v>41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47">
        <v>39</v>
      </c>
      <c r="D33" s="47"/>
      <c r="E33" s="47">
        <v>39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47">
        <v>42</v>
      </c>
      <c r="D34" s="47"/>
      <c r="E34" s="47">
        <v>42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47">
        <v>45</v>
      </c>
      <c r="D35" s="47"/>
      <c r="E35" s="47">
        <v>45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47">
        <v>43</v>
      </c>
      <c r="D36" s="47"/>
      <c r="E36" s="47">
        <v>43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47">
        <v>45</v>
      </c>
      <c r="D37" s="47"/>
      <c r="E37" s="47">
        <v>45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47">
        <v>30</v>
      </c>
      <c r="D38" s="47"/>
      <c r="E38" s="47">
        <v>30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47">
        <v>39</v>
      </c>
      <c r="D39" s="47"/>
      <c r="E39" s="47">
        <v>39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47">
        <v>36</v>
      </c>
      <c r="D40" s="47"/>
      <c r="E40" s="47">
        <v>36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47">
        <v>45</v>
      </c>
      <c r="D41" s="47"/>
      <c r="E41" s="47">
        <v>45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47">
        <v>33</v>
      </c>
      <c r="D42" s="47"/>
      <c r="E42" s="47">
        <v>33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47">
        <v>39</v>
      </c>
      <c r="D43" s="47"/>
      <c r="E43" s="47">
        <v>39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47">
        <v>33</v>
      </c>
      <c r="D44" s="47"/>
      <c r="E44" s="47">
        <v>33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47">
        <v>39</v>
      </c>
      <c r="D45" s="47"/>
      <c r="E45" s="47">
        <v>39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47">
        <v>39</v>
      </c>
      <c r="D46" s="47"/>
      <c r="E46" s="47">
        <v>39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47">
        <v>45</v>
      </c>
      <c r="D47" s="47"/>
      <c r="E47" s="47">
        <v>45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47">
        <v>42</v>
      </c>
      <c r="D48" s="47"/>
      <c r="E48" s="47">
        <v>42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47">
        <v>45</v>
      </c>
      <c r="D49" s="47"/>
      <c r="E49" s="47">
        <v>45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47">
        <v>39</v>
      </c>
      <c r="D50" s="47"/>
      <c r="E50" s="47">
        <v>39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47">
        <v>39</v>
      </c>
      <c r="D51" s="47"/>
      <c r="E51" s="47">
        <v>39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47">
        <v>12</v>
      </c>
      <c r="D52" s="67"/>
      <c r="E52" s="47">
        <v>12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150</v>
      </c>
      <c r="C53" s="67">
        <v>40</v>
      </c>
      <c r="D53" s="67"/>
      <c r="E53" s="67">
        <v>40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workbookViewId="0">
      <selection sqref="A1:W72"/>
    </sheetView>
  </sheetViews>
  <sheetFormatPr defaultRowHeight="15" x14ac:dyDescent="0.25"/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49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60/62*100</f>
        <v>96.774193548387103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35/62*100</f>
        <v>56.451612903225815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76.612903225806463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46">
        <v>47.5</v>
      </c>
      <c r="D11" s="47">
        <f>COUNTIF(C11:C72,"&gt;="&amp;D10)</f>
        <v>60</v>
      </c>
      <c r="E11" s="46">
        <v>30.833333333333336</v>
      </c>
      <c r="F11" s="48">
        <f>COUNTIF(E11:E72,"&gt;="&amp;F10)</f>
        <v>35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90</v>
      </c>
      <c r="C12" s="46">
        <v>45</v>
      </c>
      <c r="D12" s="51">
        <f>(60/62)*100</f>
        <v>96.774193548387103</v>
      </c>
      <c r="E12" s="46">
        <v>30</v>
      </c>
      <c r="F12" s="52">
        <f>(35/62)*100</f>
        <v>56.451612903225815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92</v>
      </c>
      <c r="C13" s="46">
        <v>48.75</v>
      </c>
      <c r="D13" s="47"/>
      <c r="E13" s="46">
        <v>30</v>
      </c>
      <c r="F13" s="53"/>
      <c r="G13" s="49" t="s">
        <v>93</v>
      </c>
      <c r="H13" s="50">
        <v>3</v>
      </c>
      <c r="I13" s="50">
        <v>3</v>
      </c>
      <c r="J13" s="50">
        <v>3</v>
      </c>
      <c r="K13" s="50">
        <v>3</v>
      </c>
      <c r="L13" s="50">
        <v>3</v>
      </c>
      <c r="M13" s="50">
        <v>3</v>
      </c>
      <c r="N13" s="50">
        <v>3</v>
      </c>
      <c r="O13" s="50">
        <v>3</v>
      </c>
      <c r="P13" s="50">
        <v>2</v>
      </c>
      <c r="Q13" s="50">
        <v>3</v>
      </c>
      <c r="R13" s="50">
        <v>3</v>
      </c>
      <c r="S13" s="50">
        <v>3</v>
      </c>
      <c r="T13" s="50">
        <v>3</v>
      </c>
      <c r="U13" s="50">
        <v>3</v>
      </c>
      <c r="V13" s="50">
        <v>2</v>
      </c>
      <c r="W13" s="50">
        <v>2</v>
      </c>
    </row>
    <row r="14" spans="1:23" ht="16.5" thickBot="1" x14ac:dyDescent="0.3">
      <c r="A14" s="21">
        <v>4</v>
      </c>
      <c r="B14" s="45" t="s">
        <v>94</v>
      </c>
      <c r="C14" s="46">
        <v>41.25</v>
      </c>
      <c r="D14" s="47"/>
      <c r="E14" s="46">
        <v>33.333333333333336</v>
      </c>
      <c r="F14" s="53"/>
      <c r="G14" s="49" t="s">
        <v>95</v>
      </c>
      <c r="H14" s="50">
        <v>2</v>
      </c>
      <c r="I14" s="50">
        <v>2</v>
      </c>
      <c r="J14" s="50">
        <v>3</v>
      </c>
      <c r="K14" s="50">
        <v>2</v>
      </c>
      <c r="L14" s="50">
        <v>3</v>
      </c>
      <c r="M14" s="50">
        <v>2</v>
      </c>
      <c r="N14" s="50">
        <v>3</v>
      </c>
      <c r="O14" s="50">
        <v>1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5.75" x14ac:dyDescent="0.25">
      <c r="A15" s="21">
        <v>5</v>
      </c>
      <c r="B15" s="45" t="s">
        <v>96</v>
      </c>
      <c r="C15" s="46">
        <v>48.75</v>
      </c>
      <c r="D15" s="47"/>
      <c r="E15" s="46">
        <v>25.833333333333336</v>
      </c>
      <c r="F15" s="53"/>
      <c r="G15" s="54" t="s">
        <v>97</v>
      </c>
      <c r="H15" s="55">
        <f>AVERAGE(H11:H14)</f>
        <v>2.75</v>
      </c>
      <c r="I15" s="55">
        <f t="shared" ref="I15:W15" si="0">AVERAGE(I11:I14)</f>
        <v>2.75</v>
      </c>
      <c r="J15" s="55">
        <f t="shared" si="0"/>
        <v>3</v>
      </c>
      <c r="K15" s="55">
        <f t="shared" si="0"/>
        <v>2.75</v>
      </c>
      <c r="L15" s="55">
        <f t="shared" si="0"/>
        <v>3</v>
      </c>
      <c r="M15" s="55">
        <f t="shared" si="0"/>
        <v>2.75</v>
      </c>
      <c r="N15" s="55">
        <f t="shared" si="0"/>
        <v>3</v>
      </c>
      <c r="O15" s="55">
        <f t="shared" si="0"/>
        <v>2.5</v>
      </c>
      <c r="P15" s="55">
        <f t="shared" si="0"/>
        <v>2.25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2</v>
      </c>
      <c r="W15" s="55">
        <f t="shared" si="0"/>
        <v>2</v>
      </c>
    </row>
    <row r="16" spans="1:23" ht="15.75" x14ac:dyDescent="0.25">
      <c r="A16" s="21">
        <v>6</v>
      </c>
      <c r="B16" s="45" t="s">
        <v>98</v>
      </c>
      <c r="C16" s="46">
        <v>46.25</v>
      </c>
      <c r="D16" s="47"/>
      <c r="E16" s="46">
        <v>35</v>
      </c>
      <c r="F16" s="53"/>
      <c r="G16" s="56" t="s">
        <v>99</v>
      </c>
      <c r="H16" s="57">
        <f>(76.61*H15)/100</f>
        <v>2.1067750000000003</v>
      </c>
      <c r="I16" s="57">
        <f t="shared" ref="I16:W16" si="1">(76.61*I15)/100</f>
        <v>2.1067750000000003</v>
      </c>
      <c r="J16" s="57">
        <f t="shared" si="1"/>
        <v>2.2982999999999998</v>
      </c>
      <c r="K16" s="57">
        <f t="shared" si="1"/>
        <v>2.1067750000000003</v>
      </c>
      <c r="L16" s="57">
        <f t="shared" si="1"/>
        <v>2.2982999999999998</v>
      </c>
      <c r="M16" s="57">
        <f t="shared" si="1"/>
        <v>2.1067750000000003</v>
      </c>
      <c r="N16" s="57">
        <f t="shared" si="1"/>
        <v>2.2982999999999998</v>
      </c>
      <c r="O16" s="57">
        <f t="shared" si="1"/>
        <v>1.9152500000000001</v>
      </c>
      <c r="P16" s="57">
        <f t="shared" si="1"/>
        <v>1.723725</v>
      </c>
      <c r="Q16" s="57">
        <f t="shared" si="1"/>
        <v>2.2982999999999998</v>
      </c>
      <c r="R16" s="57">
        <f t="shared" si="1"/>
        <v>2.2982999999999998</v>
      </c>
      <c r="S16" s="57">
        <f t="shared" si="1"/>
        <v>2.2982999999999998</v>
      </c>
      <c r="T16" s="57">
        <f t="shared" si="1"/>
        <v>2.2982999999999998</v>
      </c>
      <c r="U16" s="57">
        <f t="shared" si="1"/>
        <v>2.2982999999999998</v>
      </c>
      <c r="V16" s="57">
        <f t="shared" si="1"/>
        <v>1.5322</v>
      </c>
      <c r="W16" s="57">
        <f t="shared" si="1"/>
        <v>1.5322</v>
      </c>
    </row>
    <row r="17" spans="1:23" x14ac:dyDescent="0.25">
      <c r="A17" s="21">
        <v>7</v>
      </c>
      <c r="B17" s="45" t="s">
        <v>100</v>
      </c>
      <c r="C17" s="46">
        <v>42.5</v>
      </c>
      <c r="D17" s="47"/>
      <c r="E17" s="46">
        <v>30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 t="s">
        <v>101</v>
      </c>
      <c r="C18" s="46">
        <v>40</v>
      </c>
      <c r="D18" s="47"/>
      <c r="E18" s="46">
        <v>24.166666666666668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46">
        <v>47.5</v>
      </c>
      <c r="D19" s="47"/>
      <c r="E19" s="46">
        <v>26.666666666666668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46">
        <v>43.75</v>
      </c>
      <c r="D20" s="47"/>
      <c r="E20" s="46">
        <v>15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46">
        <v>43.75</v>
      </c>
      <c r="D21" s="47"/>
      <c r="E21" s="46">
        <v>32.5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46">
        <v>47.5</v>
      </c>
      <c r="D22" s="47"/>
      <c r="E22" s="46">
        <v>25.833333333333336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46">
        <v>43.75</v>
      </c>
      <c r="D23" s="47"/>
      <c r="E23" s="46">
        <v>28.333333333333336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46">
        <v>47.5</v>
      </c>
      <c r="D24" s="47"/>
      <c r="E24" s="46">
        <v>25.833333333333336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46">
        <v>47.5</v>
      </c>
      <c r="D25" s="67"/>
      <c r="E25" s="46">
        <v>34.166666666666671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46">
        <v>36.25</v>
      </c>
      <c r="D26" s="47"/>
      <c r="E26" s="46">
        <v>27.5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46">
        <v>41.25</v>
      </c>
      <c r="D27" s="47"/>
      <c r="E27" s="46">
        <v>20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46">
        <v>47.5</v>
      </c>
      <c r="D28" s="47"/>
      <c r="E28" s="46">
        <v>28.333333333333336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46">
        <v>47.5</v>
      </c>
      <c r="D29" s="47"/>
      <c r="E29" s="46">
        <v>30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46">
        <v>47.5</v>
      </c>
      <c r="D30" s="47"/>
      <c r="E30" s="46">
        <v>25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46">
        <v>47.5</v>
      </c>
      <c r="D31" s="47"/>
      <c r="E31" s="46">
        <v>36.666666666666671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46">
        <v>42.5</v>
      </c>
      <c r="D32" s="47"/>
      <c r="E32" s="46">
        <v>5.8333333333333339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46">
        <v>41.25</v>
      </c>
      <c r="D33" s="47"/>
      <c r="E33" s="46">
        <v>19.166666666666668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46">
        <v>41.25</v>
      </c>
      <c r="D34" s="47"/>
      <c r="E34" s="46">
        <v>34.166666666666671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46">
        <v>50</v>
      </c>
      <c r="D35" s="47"/>
      <c r="E35" s="46">
        <v>11.666666666666668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46">
        <v>47.5</v>
      </c>
      <c r="D36" s="47"/>
      <c r="E36" s="46">
        <v>37.5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46">
        <v>43.75</v>
      </c>
      <c r="D37" s="47"/>
      <c r="E37" s="46">
        <v>25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46">
        <v>41.25</v>
      </c>
      <c r="D38" s="47"/>
      <c r="E38" s="46">
        <v>17.5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46">
        <v>36.25</v>
      </c>
      <c r="D39" s="47"/>
      <c r="E39" s="46">
        <v>27.5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46">
        <v>41.25</v>
      </c>
      <c r="D40" s="47"/>
      <c r="E40" s="46">
        <v>17.5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46">
        <v>46.25</v>
      </c>
      <c r="D41" s="47"/>
      <c r="E41" s="46">
        <v>32.5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46">
        <v>46.25</v>
      </c>
      <c r="D42" s="47"/>
      <c r="E42" s="46">
        <v>18.333333333333336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46">
        <v>46.25</v>
      </c>
      <c r="D43" s="47"/>
      <c r="E43" s="46">
        <v>20.833333333333336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46">
        <v>42.5</v>
      </c>
      <c r="D44" s="47"/>
      <c r="E44" s="46">
        <v>0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46">
        <v>46.25</v>
      </c>
      <c r="D45" s="47"/>
      <c r="E45" s="46">
        <v>20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46">
        <v>40</v>
      </c>
      <c r="D46" s="47"/>
      <c r="E46" s="46">
        <v>24.166666666666668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46">
        <v>43.75</v>
      </c>
      <c r="D47" s="47"/>
      <c r="E47" s="46">
        <v>27.5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46">
        <v>46.25</v>
      </c>
      <c r="D48" s="47"/>
      <c r="E48" s="46">
        <v>32.5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46">
        <v>37.5</v>
      </c>
      <c r="D49" s="47"/>
      <c r="E49" s="46">
        <v>22.5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46">
        <v>45</v>
      </c>
      <c r="D50" s="47"/>
      <c r="E50" s="46">
        <v>32.5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46">
        <v>31.25</v>
      </c>
      <c r="D51" s="47"/>
      <c r="E51" s="46">
        <v>18.333333333333336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46">
        <v>25</v>
      </c>
      <c r="D52" s="67"/>
      <c r="E52" s="46">
        <v>24.166666666666668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190705120004</v>
      </c>
      <c r="C53" s="46">
        <v>0</v>
      </c>
      <c r="D53" s="67"/>
      <c r="E53" s="46">
        <v>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92</v>
      </c>
      <c r="C54" s="46">
        <v>48.75</v>
      </c>
      <c r="D54" s="47"/>
      <c r="E54" s="46">
        <v>30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108</v>
      </c>
      <c r="C55" s="46">
        <v>47.5</v>
      </c>
      <c r="D55" s="47"/>
      <c r="E55" s="46">
        <v>34.166666666666671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118</v>
      </c>
      <c r="C56" s="46">
        <v>50</v>
      </c>
      <c r="D56" s="47"/>
      <c r="E56" s="46">
        <v>11.666666666666668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136</v>
      </c>
      <c r="C57" s="46">
        <v>45</v>
      </c>
      <c r="D57" s="47"/>
      <c r="E57" s="46">
        <v>25.833333333333336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137</v>
      </c>
      <c r="C58" s="46">
        <v>46.25</v>
      </c>
      <c r="D58" s="47"/>
      <c r="E58" s="46">
        <v>33.333333333333336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138</v>
      </c>
      <c r="C59" s="46">
        <v>47.5</v>
      </c>
      <c r="D59" s="72"/>
      <c r="E59" s="46">
        <v>35</v>
      </c>
      <c r="F59" s="72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139</v>
      </c>
      <c r="C60" s="46">
        <v>47.5</v>
      </c>
      <c r="D60" s="74"/>
      <c r="E60" s="46">
        <v>38.333333333333336</v>
      </c>
      <c r="F60" s="74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140</v>
      </c>
      <c r="C61" s="46">
        <v>43.75</v>
      </c>
      <c r="D61" s="72"/>
      <c r="E61" s="46">
        <v>26.666666666666668</v>
      </c>
      <c r="F61" s="72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141</v>
      </c>
      <c r="C62" s="46">
        <v>41.25</v>
      </c>
      <c r="D62" s="72"/>
      <c r="E62" s="46">
        <v>13.333333333333334</v>
      </c>
      <c r="F62" s="72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142</v>
      </c>
      <c r="C63" s="46">
        <v>48.75</v>
      </c>
      <c r="D63" s="72"/>
      <c r="E63" s="46">
        <v>41.666666666666671</v>
      </c>
      <c r="F63" s="72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143</v>
      </c>
      <c r="C64" s="46">
        <v>50</v>
      </c>
      <c r="D64" s="72"/>
      <c r="E64" s="46">
        <v>28.333333333333336</v>
      </c>
      <c r="F64" s="72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144</v>
      </c>
      <c r="C65" s="46">
        <v>46.25</v>
      </c>
      <c r="D65" s="72"/>
      <c r="E65" s="46">
        <v>27.5</v>
      </c>
      <c r="F65" s="72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145</v>
      </c>
      <c r="C66" s="46">
        <v>46.25</v>
      </c>
      <c r="D66" s="72"/>
      <c r="E66" s="46">
        <v>37.5</v>
      </c>
      <c r="F66" s="72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146</v>
      </c>
      <c r="C67" s="46">
        <v>46.25</v>
      </c>
      <c r="D67" s="72"/>
      <c r="E67" s="46">
        <v>33.333333333333336</v>
      </c>
      <c r="F67" s="72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147</v>
      </c>
      <c r="C68" s="46">
        <v>50</v>
      </c>
      <c r="D68" s="72"/>
      <c r="E68" s="46">
        <v>38.333333333333336</v>
      </c>
      <c r="F68" s="72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148</v>
      </c>
      <c r="C69" s="46">
        <v>48.75</v>
      </c>
      <c r="D69" s="72"/>
      <c r="E69" s="46">
        <v>39.166666666666671</v>
      </c>
      <c r="F69" s="72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149</v>
      </c>
      <c r="C70" s="46">
        <v>48.75</v>
      </c>
      <c r="D70" s="72"/>
      <c r="E70" s="46">
        <v>33.333333333333336</v>
      </c>
      <c r="F70" s="72"/>
      <c r="G70" s="7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21">
        <v>61</v>
      </c>
      <c r="B71" s="45" t="s">
        <v>150</v>
      </c>
      <c r="C71" s="46">
        <v>43.75</v>
      </c>
      <c r="D71" s="21"/>
      <c r="E71" s="46">
        <v>30.833333333333336</v>
      </c>
      <c r="F71" s="21"/>
      <c r="G71" s="2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21">
        <v>62</v>
      </c>
      <c r="B72" s="45" t="s">
        <v>151</v>
      </c>
      <c r="C72" s="46">
        <v>40</v>
      </c>
      <c r="D72" s="21"/>
      <c r="E72" s="46">
        <v>30.833333333333336</v>
      </c>
      <c r="F72" s="21"/>
      <c r="G72" s="2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17" workbookViewId="0">
      <selection activeCell="I59" sqref="I59"/>
    </sheetView>
  </sheetViews>
  <sheetFormatPr defaultRowHeight="15" x14ac:dyDescent="0.25"/>
  <cols>
    <col min="2" max="2" width="18.1406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152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58/60*100</f>
        <v>96.666666666666671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47/60*100</f>
        <v>78.333333333333329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87.5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87">
        <v>41.25</v>
      </c>
      <c r="D11" s="47">
        <f>COUNTIF(C11:C70,"&gt;="&amp;D10)</f>
        <v>58</v>
      </c>
      <c r="E11" s="87">
        <v>31.666666666666664</v>
      </c>
      <c r="F11" s="48">
        <f>COUNTIF(E11:E70,"&gt;="&amp;F10)</f>
        <v>47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90</v>
      </c>
      <c r="C12" s="87">
        <v>41.25</v>
      </c>
      <c r="D12" s="51">
        <f>(58/60)*100</f>
        <v>96.666666666666671</v>
      </c>
      <c r="E12" s="87">
        <v>36.666666666666664</v>
      </c>
      <c r="F12" s="52">
        <f>(47/60)*100</f>
        <v>78.333333333333329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92</v>
      </c>
      <c r="C13" s="87">
        <v>38.75</v>
      </c>
      <c r="D13" s="47"/>
      <c r="E13" s="87">
        <v>30.833333333333336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94</v>
      </c>
      <c r="C14" s="87">
        <v>38.75</v>
      </c>
      <c r="D14" s="47"/>
      <c r="E14" s="87">
        <v>32.5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6.5" thickBot="1" x14ac:dyDescent="0.3">
      <c r="A15" s="21">
        <v>5</v>
      </c>
      <c r="B15" s="45" t="s">
        <v>96</v>
      </c>
      <c r="C15" s="87">
        <v>41.25</v>
      </c>
      <c r="D15" s="47"/>
      <c r="E15" s="87">
        <v>31.666666666666664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2</v>
      </c>
    </row>
    <row r="16" spans="1:23" ht="15.75" x14ac:dyDescent="0.25">
      <c r="A16" s="21">
        <v>6</v>
      </c>
      <c r="B16" s="45" t="s">
        <v>98</v>
      </c>
      <c r="C16" s="87">
        <v>42.5</v>
      </c>
      <c r="D16" s="47"/>
      <c r="E16" s="87">
        <v>39.166666666666664</v>
      </c>
      <c r="F16" s="53"/>
      <c r="G16" s="54" t="s">
        <v>97</v>
      </c>
      <c r="H16" s="55">
        <f>AVERAGE(H11:H15)</f>
        <v>2.75</v>
      </c>
      <c r="I16" s="55">
        <f t="shared" ref="I16:W16" si="0">AVERAGE(I11:I15)</f>
        <v>2.75</v>
      </c>
      <c r="J16" s="55">
        <f t="shared" si="0"/>
        <v>3</v>
      </c>
      <c r="K16" s="55">
        <f t="shared" si="0"/>
        <v>2.75</v>
      </c>
      <c r="L16" s="55">
        <f t="shared" si="0"/>
        <v>3</v>
      </c>
      <c r="M16" s="55">
        <f t="shared" si="0"/>
        <v>2.75</v>
      </c>
      <c r="N16" s="55">
        <f t="shared" si="0"/>
        <v>3</v>
      </c>
      <c r="O16" s="55">
        <f t="shared" si="0"/>
        <v>2.5</v>
      </c>
      <c r="P16" s="55">
        <f t="shared" si="0"/>
        <v>2.25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2</v>
      </c>
    </row>
    <row r="17" spans="1:23" ht="15.75" x14ac:dyDescent="0.25">
      <c r="A17" s="21">
        <v>7</v>
      </c>
      <c r="B17" s="45" t="s">
        <v>100</v>
      </c>
      <c r="C17" s="87">
        <v>37.5</v>
      </c>
      <c r="D17" s="47"/>
      <c r="E17" s="87">
        <v>33.333333333333336</v>
      </c>
      <c r="F17" s="47"/>
      <c r="G17" s="56" t="s">
        <v>99</v>
      </c>
      <c r="H17" s="57">
        <f>(87.5*H16)/100</f>
        <v>2.40625</v>
      </c>
      <c r="I17" s="57">
        <f t="shared" ref="I17:W17" si="1">(87.5*I16)/100</f>
        <v>2.40625</v>
      </c>
      <c r="J17" s="57">
        <f t="shared" si="1"/>
        <v>2.625</v>
      </c>
      <c r="K17" s="57">
        <f t="shared" si="1"/>
        <v>2.40625</v>
      </c>
      <c r="L17" s="57">
        <f t="shared" si="1"/>
        <v>2.625</v>
      </c>
      <c r="M17" s="57">
        <f t="shared" si="1"/>
        <v>2.40625</v>
      </c>
      <c r="N17" s="57">
        <f t="shared" si="1"/>
        <v>2.625</v>
      </c>
      <c r="O17" s="57">
        <f t="shared" si="1"/>
        <v>2.1875</v>
      </c>
      <c r="P17" s="57">
        <f t="shared" si="1"/>
        <v>1.96875</v>
      </c>
      <c r="Q17" s="57">
        <f t="shared" si="1"/>
        <v>2.625</v>
      </c>
      <c r="R17" s="57">
        <f t="shared" si="1"/>
        <v>2.625</v>
      </c>
      <c r="S17" s="57">
        <f t="shared" si="1"/>
        <v>2.625</v>
      </c>
      <c r="T17" s="57">
        <f t="shared" si="1"/>
        <v>2.625</v>
      </c>
      <c r="U17" s="57">
        <f t="shared" si="1"/>
        <v>2.625</v>
      </c>
      <c r="V17" s="57">
        <f t="shared" si="1"/>
        <v>1.75</v>
      </c>
      <c r="W17" s="57">
        <f t="shared" si="1"/>
        <v>1.75</v>
      </c>
    </row>
    <row r="18" spans="1:23" x14ac:dyDescent="0.25">
      <c r="A18" s="21">
        <v>8</v>
      </c>
      <c r="B18" s="45" t="s">
        <v>101</v>
      </c>
      <c r="C18" s="87">
        <v>40</v>
      </c>
      <c r="D18" s="47"/>
      <c r="E18" s="87">
        <v>28.333333333333336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102</v>
      </c>
      <c r="C19" s="87">
        <v>37.5</v>
      </c>
      <c r="D19" s="47"/>
      <c r="E19" s="87">
        <v>30.833333333333336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103</v>
      </c>
      <c r="C20" s="87">
        <v>33.75</v>
      </c>
      <c r="D20" s="47"/>
      <c r="E20" s="87">
        <v>0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104</v>
      </c>
      <c r="C21" s="87">
        <v>40</v>
      </c>
      <c r="D21" s="47"/>
      <c r="E21" s="87">
        <v>38.333333333333336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105</v>
      </c>
      <c r="C22" s="87">
        <v>41.25</v>
      </c>
      <c r="D22" s="47"/>
      <c r="E22" s="87">
        <v>20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106</v>
      </c>
      <c r="C23" s="87">
        <v>41.25</v>
      </c>
      <c r="D23" s="47"/>
      <c r="E23" s="87">
        <v>38.333333333333336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107</v>
      </c>
      <c r="C24" s="87">
        <v>41.25</v>
      </c>
      <c r="D24" s="47"/>
      <c r="E24" s="87">
        <v>39.166666666666664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108</v>
      </c>
      <c r="C25" s="87">
        <v>40</v>
      </c>
      <c r="D25" s="67"/>
      <c r="E25" s="87">
        <v>34.166666666666664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109</v>
      </c>
      <c r="C26" s="87">
        <v>40</v>
      </c>
      <c r="D26" s="47"/>
      <c r="E26" s="87">
        <v>21.666666666666664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110</v>
      </c>
      <c r="C27" s="87">
        <v>36.25</v>
      </c>
      <c r="D27" s="47"/>
      <c r="E27" s="87">
        <v>29.166666666666664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111</v>
      </c>
      <c r="C28" s="87">
        <v>40</v>
      </c>
      <c r="D28" s="47"/>
      <c r="E28" s="87">
        <v>30.833333333333336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112</v>
      </c>
      <c r="C29" s="87">
        <v>41.25</v>
      </c>
      <c r="D29" s="47"/>
      <c r="E29" s="87">
        <v>42.5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113</v>
      </c>
      <c r="C30" s="87">
        <v>41.25</v>
      </c>
      <c r="D30" s="47"/>
      <c r="E30" s="87">
        <v>33.333333333333336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114</v>
      </c>
      <c r="C31" s="87">
        <v>40</v>
      </c>
      <c r="D31" s="47"/>
      <c r="E31" s="87">
        <v>44.166666666666671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115</v>
      </c>
      <c r="C32" s="87">
        <v>40</v>
      </c>
      <c r="D32" s="47"/>
      <c r="E32" s="87">
        <v>33.333333333333336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116</v>
      </c>
      <c r="C33" s="87">
        <v>32.5</v>
      </c>
      <c r="D33" s="47"/>
      <c r="E33" s="87">
        <v>35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117</v>
      </c>
      <c r="C34" s="87">
        <v>37.5</v>
      </c>
      <c r="D34" s="47"/>
      <c r="E34" s="87">
        <v>32.5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118</v>
      </c>
      <c r="C35" s="87">
        <v>43.75</v>
      </c>
      <c r="D35" s="47"/>
      <c r="E35" s="87">
        <v>35.833333333333336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119</v>
      </c>
      <c r="C36" s="87">
        <v>42.5</v>
      </c>
      <c r="D36" s="47"/>
      <c r="E36" s="87">
        <v>44.166666666666671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120</v>
      </c>
      <c r="C37" s="87">
        <v>36.25</v>
      </c>
      <c r="D37" s="47"/>
      <c r="E37" s="87">
        <v>25.833333333333336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121</v>
      </c>
      <c r="C38" s="87">
        <v>32.5</v>
      </c>
      <c r="D38" s="47"/>
      <c r="E38" s="87">
        <v>28.333333333333336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122</v>
      </c>
      <c r="C39" s="87">
        <v>33.75</v>
      </c>
      <c r="D39" s="47"/>
      <c r="E39" s="87">
        <v>40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123</v>
      </c>
      <c r="C40" s="87">
        <v>33.75</v>
      </c>
      <c r="D40" s="47"/>
      <c r="E40" s="87">
        <v>17.5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124</v>
      </c>
      <c r="C41" s="87">
        <v>37.5</v>
      </c>
      <c r="D41" s="47"/>
      <c r="E41" s="87">
        <v>40.833333333333329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125</v>
      </c>
      <c r="C42" s="87">
        <v>41.25</v>
      </c>
      <c r="D42" s="47"/>
      <c r="E42" s="87">
        <v>38.333333333333336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126</v>
      </c>
      <c r="C43" s="87">
        <v>40</v>
      </c>
      <c r="D43" s="47"/>
      <c r="E43" s="87">
        <v>21.666666666666664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127</v>
      </c>
      <c r="C44" s="87">
        <v>37.5</v>
      </c>
      <c r="D44" s="47"/>
      <c r="E44" s="87">
        <v>27.5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128</v>
      </c>
      <c r="C45" s="87">
        <v>38.75</v>
      </c>
      <c r="D45" s="47"/>
      <c r="E45" s="87">
        <v>30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129</v>
      </c>
      <c r="C46" s="87">
        <v>37.5</v>
      </c>
      <c r="D46" s="47"/>
      <c r="E46" s="87">
        <v>20.833333333333336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130</v>
      </c>
      <c r="C47" s="87">
        <v>37.5</v>
      </c>
      <c r="D47" s="47"/>
      <c r="E47" s="87">
        <v>39.166666666666664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131</v>
      </c>
      <c r="C48" s="87">
        <v>40</v>
      </c>
      <c r="D48" s="47"/>
      <c r="E48" s="87">
        <v>30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132</v>
      </c>
      <c r="C49" s="87">
        <v>37.5</v>
      </c>
      <c r="D49" s="47"/>
      <c r="E49" s="87">
        <v>28.333333333333336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133</v>
      </c>
      <c r="C50" s="87">
        <v>36.25</v>
      </c>
      <c r="D50" s="47"/>
      <c r="E50" s="87">
        <v>35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134</v>
      </c>
      <c r="C51" s="87">
        <v>32.5</v>
      </c>
      <c r="D51" s="47"/>
      <c r="E51" s="87">
        <v>27.5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135</v>
      </c>
      <c r="C52" s="87">
        <v>26.25</v>
      </c>
      <c r="D52" s="67"/>
      <c r="E52" s="87">
        <v>34.166666666666664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190705120004</v>
      </c>
      <c r="C53" s="87">
        <v>7.5</v>
      </c>
      <c r="D53" s="67"/>
      <c r="E53" s="87">
        <v>0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x14ac:dyDescent="0.25">
      <c r="A54" s="21">
        <v>44</v>
      </c>
      <c r="B54" s="45" t="s">
        <v>92</v>
      </c>
      <c r="C54" s="87">
        <v>38.75</v>
      </c>
      <c r="D54" s="94"/>
      <c r="E54" s="87">
        <v>30.833333333333332</v>
      </c>
      <c r="F54" s="94"/>
      <c r="G54" s="2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21">
        <v>45</v>
      </c>
      <c r="B55" s="45" t="s">
        <v>136</v>
      </c>
      <c r="C55" s="87">
        <v>47.5</v>
      </c>
      <c r="D55" s="94"/>
      <c r="E55" s="87">
        <v>33.333333333333336</v>
      </c>
      <c r="F55" s="94"/>
      <c r="G55" s="2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21">
        <v>46</v>
      </c>
      <c r="B56" s="45" t="s">
        <v>137</v>
      </c>
      <c r="C56" s="87">
        <v>48.75</v>
      </c>
      <c r="D56" s="94"/>
      <c r="E56" s="87">
        <v>35.833333333333336</v>
      </c>
      <c r="F56" s="94"/>
      <c r="G56" s="2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21">
        <v>47</v>
      </c>
      <c r="B57" s="45" t="s">
        <v>138</v>
      </c>
      <c r="C57" s="87">
        <v>50</v>
      </c>
      <c r="D57" s="94"/>
      <c r="E57" s="87">
        <v>39.166666666666664</v>
      </c>
      <c r="F57" s="94"/>
      <c r="G57" s="2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21">
        <v>48</v>
      </c>
      <c r="B58" s="45" t="s">
        <v>139</v>
      </c>
      <c r="C58" s="87">
        <v>47.5</v>
      </c>
      <c r="D58" s="94"/>
      <c r="E58" s="87">
        <v>34.166666666666664</v>
      </c>
      <c r="F58" s="94"/>
      <c r="G58" s="2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21">
        <v>49</v>
      </c>
      <c r="B59" s="45" t="s">
        <v>140</v>
      </c>
      <c r="C59" s="87">
        <v>46.25</v>
      </c>
      <c r="D59" s="94"/>
      <c r="E59" s="87">
        <v>27.5</v>
      </c>
      <c r="F59" s="94"/>
      <c r="G59" s="2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1">
        <v>50</v>
      </c>
      <c r="B60" s="45" t="s">
        <v>141</v>
      </c>
      <c r="C60" s="87">
        <v>43.75</v>
      </c>
      <c r="D60" s="94"/>
      <c r="E60" s="87">
        <v>23.333333333333336</v>
      </c>
      <c r="F60" s="94"/>
      <c r="G60" s="2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1">
        <v>51</v>
      </c>
      <c r="B61" s="45" t="s">
        <v>142</v>
      </c>
      <c r="C61" s="87">
        <v>50</v>
      </c>
      <c r="D61" s="94"/>
      <c r="E61" s="87">
        <v>43.333333333333329</v>
      </c>
      <c r="F61" s="94"/>
      <c r="G61" s="2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143</v>
      </c>
      <c r="C62" s="87">
        <v>48.75</v>
      </c>
      <c r="D62" s="94"/>
      <c r="E62" s="87">
        <v>24.166666666666664</v>
      </c>
      <c r="F62" s="94"/>
      <c r="G62" s="2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144</v>
      </c>
      <c r="C63" s="87">
        <v>47.5</v>
      </c>
      <c r="D63" s="94"/>
      <c r="E63" s="87">
        <v>37.5</v>
      </c>
      <c r="F63" s="94"/>
      <c r="G63" s="2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145</v>
      </c>
      <c r="C64" s="87">
        <v>48.75</v>
      </c>
      <c r="D64" s="94"/>
      <c r="E64" s="87">
        <v>26.666666666666664</v>
      </c>
      <c r="F64" s="94"/>
      <c r="G64" s="2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146</v>
      </c>
      <c r="C65" s="87">
        <v>48.75</v>
      </c>
      <c r="D65" s="94"/>
      <c r="E65" s="87">
        <v>17.5</v>
      </c>
      <c r="F65" s="94"/>
      <c r="G65" s="2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1">
        <v>56</v>
      </c>
      <c r="B66" s="45" t="s">
        <v>147</v>
      </c>
      <c r="C66" s="87">
        <v>48.75</v>
      </c>
      <c r="D66" s="94"/>
      <c r="E66" s="87">
        <v>25</v>
      </c>
      <c r="F66" s="94"/>
      <c r="G66" s="2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1">
        <v>57</v>
      </c>
      <c r="B67" s="45" t="s">
        <v>148</v>
      </c>
      <c r="C67" s="87">
        <v>48.75</v>
      </c>
      <c r="D67" s="94"/>
      <c r="E67" s="87">
        <v>29.166666666666664</v>
      </c>
      <c r="F67" s="94"/>
      <c r="G67" s="2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1">
        <v>58</v>
      </c>
      <c r="B68" s="45" t="s">
        <v>149</v>
      </c>
      <c r="C68" s="87">
        <v>50</v>
      </c>
      <c r="D68" s="94"/>
      <c r="E68" s="87">
        <v>40</v>
      </c>
      <c r="F68" s="94"/>
      <c r="G68" s="2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87">
        <v>46.25</v>
      </c>
      <c r="D69" s="94"/>
      <c r="E69" s="87">
        <v>35.833333333333336</v>
      </c>
      <c r="F69" s="94"/>
      <c r="G69" s="2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87">
        <v>46.25</v>
      </c>
      <c r="D70" s="94"/>
      <c r="E70" s="87">
        <v>31.666666666666664</v>
      </c>
      <c r="F70" s="94"/>
      <c r="G70" s="2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5" workbookViewId="0">
      <selection activeCell="I65" sqref="I65"/>
    </sheetView>
  </sheetViews>
  <sheetFormatPr defaultRowHeight="15" x14ac:dyDescent="0.25"/>
  <cols>
    <col min="2" max="2" width="13.5703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178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56/59*100</f>
        <v>94.915254237288138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53/59*100</f>
        <v>89.830508474576277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92.372881355932208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179</v>
      </c>
      <c r="D9" s="29"/>
      <c r="E9" s="29" t="s">
        <v>179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190705120001</v>
      </c>
      <c r="C11" s="47">
        <v>45</v>
      </c>
      <c r="D11" s="47">
        <f>COUNTIF(C11:C69,"&gt;="&amp;D10)</f>
        <v>59</v>
      </c>
      <c r="E11" s="47">
        <v>42.5</v>
      </c>
      <c r="F11" s="48">
        <f>COUNTIF(E11:E69,"&gt;="&amp;F10)</f>
        <v>58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>
        <v>190705120002</v>
      </c>
      <c r="C12" s="47">
        <v>40</v>
      </c>
      <c r="D12" s="51">
        <f>(56/59)*100</f>
        <v>94.915254237288138</v>
      </c>
      <c r="E12" s="47">
        <v>30.833333333333332</v>
      </c>
      <c r="F12" s="52">
        <f>(53/59)*100</f>
        <v>89.830508474576277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>
        <v>190705120003</v>
      </c>
      <c r="C13" s="47">
        <v>41.25</v>
      </c>
      <c r="D13" s="47"/>
      <c r="E13" s="47">
        <v>33.333333333333336</v>
      </c>
      <c r="F13" s="53"/>
      <c r="G13" s="49" t="s">
        <v>153</v>
      </c>
      <c r="H13" s="50">
        <v>2</v>
      </c>
      <c r="I13" s="50">
        <v>3</v>
      </c>
      <c r="J13" s="50">
        <v>3</v>
      </c>
      <c r="K13" s="50">
        <v>2</v>
      </c>
      <c r="L13" s="50">
        <v>3</v>
      </c>
      <c r="M13" s="50">
        <v>3</v>
      </c>
      <c r="N13" s="50">
        <v>3</v>
      </c>
      <c r="O13" s="50">
        <v>2</v>
      </c>
      <c r="P13" s="50">
        <v>2</v>
      </c>
      <c r="Q13" s="50">
        <v>3</v>
      </c>
      <c r="R13" s="50">
        <v>3</v>
      </c>
      <c r="S13" s="50">
        <v>3</v>
      </c>
      <c r="T13" s="50">
        <v>3</v>
      </c>
      <c r="U13" s="50">
        <v>3</v>
      </c>
      <c r="V13" s="50">
        <v>2</v>
      </c>
      <c r="W13" s="50">
        <v>1</v>
      </c>
    </row>
    <row r="14" spans="1:23" ht="16.5" thickBot="1" x14ac:dyDescent="0.3">
      <c r="A14" s="21">
        <v>4</v>
      </c>
      <c r="B14" s="45">
        <v>190705120005</v>
      </c>
      <c r="C14" s="47">
        <v>41.25</v>
      </c>
      <c r="D14" s="47"/>
      <c r="E14" s="47">
        <v>35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1</v>
      </c>
    </row>
    <row r="15" spans="1:23" ht="16.5" thickBot="1" x14ac:dyDescent="0.3">
      <c r="A15" s="21">
        <v>5</v>
      </c>
      <c r="B15" s="45">
        <v>190705120006</v>
      </c>
      <c r="C15" s="47">
        <v>42.5</v>
      </c>
      <c r="D15" s="47"/>
      <c r="E15" s="47">
        <v>31.666666666666668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1</v>
      </c>
    </row>
    <row r="16" spans="1:23" ht="15.75" x14ac:dyDescent="0.25">
      <c r="A16" s="21">
        <v>6</v>
      </c>
      <c r="B16" s="45">
        <v>190705120007</v>
      </c>
      <c r="C16" s="47">
        <v>42.5</v>
      </c>
      <c r="D16" s="47"/>
      <c r="E16" s="47">
        <v>35</v>
      </c>
      <c r="F16" s="53"/>
      <c r="G16" s="54" t="s">
        <v>97</v>
      </c>
      <c r="H16" s="55">
        <f>AVERAGE(H11:H15)</f>
        <v>2.6</v>
      </c>
      <c r="I16" s="55">
        <f t="shared" ref="I16:W16" si="0">AVERAGE(I11:I15)</f>
        <v>2.8</v>
      </c>
      <c r="J16" s="55">
        <f t="shared" si="0"/>
        <v>3</v>
      </c>
      <c r="K16" s="55">
        <f t="shared" si="0"/>
        <v>2.6</v>
      </c>
      <c r="L16" s="55">
        <f t="shared" si="0"/>
        <v>3</v>
      </c>
      <c r="M16" s="55">
        <f t="shared" si="0"/>
        <v>2.8</v>
      </c>
      <c r="N16" s="55">
        <f t="shared" si="0"/>
        <v>3</v>
      </c>
      <c r="O16" s="55">
        <f t="shared" si="0"/>
        <v>2.4</v>
      </c>
      <c r="P16" s="55">
        <f t="shared" si="0"/>
        <v>2.2000000000000002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>
        <v>190705120008</v>
      </c>
      <c r="C17" s="47">
        <v>42.5</v>
      </c>
      <c r="D17" s="47"/>
      <c r="E17" s="47">
        <v>31.666666666666668</v>
      </c>
      <c r="F17" s="47"/>
      <c r="G17" s="56" t="s">
        <v>99</v>
      </c>
      <c r="H17" s="57">
        <f>(92.37*H16)/100</f>
        <v>2.4016199999999999</v>
      </c>
      <c r="I17" s="57">
        <f t="shared" ref="I17:W17" si="1">(92.37*I16)/100</f>
        <v>2.5863600000000004</v>
      </c>
      <c r="J17" s="57">
        <f t="shared" si="1"/>
        <v>2.7711000000000001</v>
      </c>
      <c r="K17" s="57">
        <f t="shared" si="1"/>
        <v>2.4016199999999999</v>
      </c>
      <c r="L17" s="57">
        <f t="shared" si="1"/>
        <v>2.7711000000000001</v>
      </c>
      <c r="M17" s="57">
        <f t="shared" si="1"/>
        <v>2.5863600000000004</v>
      </c>
      <c r="N17" s="57">
        <f t="shared" si="1"/>
        <v>2.7711000000000001</v>
      </c>
      <c r="O17" s="57">
        <f t="shared" si="1"/>
        <v>2.2168800000000002</v>
      </c>
      <c r="P17" s="57">
        <f t="shared" si="1"/>
        <v>2.0321400000000001</v>
      </c>
      <c r="Q17" s="57">
        <f t="shared" si="1"/>
        <v>2.7711000000000001</v>
      </c>
      <c r="R17" s="57">
        <f t="shared" si="1"/>
        <v>2.7711000000000001</v>
      </c>
      <c r="S17" s="57">
        <f t="shared" si="1"/>
        <v>2.7711000000000001</v>
      </c>
      <c r="T17" s="57">
        <f t="shared" si="1"/>
        <v>2.7711000000000001</v>
      </c>
      <c r="U17" s="57">
        <f t="shared" si="1"/>
        <v>2.7711000000000001</v>
      </c>
      <c r="V17" s="57">
        <f t="shared" si="1"/>
        <v>1.8474000000000002</v>
      </c>
      <c r="W17" s="57">
        <f t="shared" si="1"/>
        <v>0.92370000000000008</v>
      </c>
    </row>
    <row r="18" spans="1:23" x14ac:dyDescent="0.25">
      <c r="A18" s="21">
        <v>8</v>
      </c>
      <c r="B18" s="45">
        <v>190705120009</v>
      </c>
      <c r="C18" s="47">
        <v>35</v>
      </c>
      <c r="D18" s="47"/>
      <c r="E18" s="47">
        <v>28.333333333333332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>
        <v>190705120010</v>
      </c>
      <c r="C19" s="47">
        <v>35</v>
      </c>
      <c r="D19" s="47"/>
      <c r="E19" s="47">
        <v>30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>
        <v>190705120011</v>
      </c>
      <c r="C20" s="47">
        <v>37.5</v>
      </c>
      <c r="D20" s="47"/>
      <c r="E20" s="47">
        <v>34.166666666666664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>
        <v>190705120012</v>
      </c>
      <c r="C21" s="47">
        <v>43.75</v>
      </c>
      <c r="D21" s="47"/>
      <c r="E21" s="47">
        <v>42.5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>
        <v>190705120013</v>
      </c>
      <c r="C22" s="47">
        <v>37.5</v>
      </c>
      <c r="D22" s="47"/>
      <c r="E22" s="47">
        <v>36.666666666666664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>
        <v>190705120014</v>
      </c>
      <c r="C23" s="47">
        <v>43.75</v>
      </c>
      <c r="D23" s="47"/>
      <c r="E23" s="47">
        <v>39.166666666666664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>
        <v>190705120015</v>
      </c>
      <c r="C24" s="47">
        <v>45</v>
      </c>
      <c r="D24" s="47"/>
      <c r="E24" s="47">
        <v>37.5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>
        <v>190705120016</v>
      </c>
      <c r="C25" s="47">
        <v>37.5</v>
      </c>
      <c r="D25" s="67"/>
      <c r="E25" s="47">
        <v>43.333333333333336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>
        <v>190705120017</v>
      </c>
      <c r="C26" s="47">
        <v>42.5</v>
      </c>
      <c r="D26" s="47"/>
      <c r="E26" s="47">
        <v>35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>
        <v>190705120018</v>
      </c>
      <c r="C27" s="47">
        <v>40</v>
      </c>
      <c r="D27" s="47"/>
      <c r="E27" s="47">
        <v>36.666666666666664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>
        <v>190705120019</v>
      </c>
      <c r="C28" s="47">
        <v>38.75</v>
      </c>
      <c r="D28" s="47"/>
      <c r="E28" s="47">
        <v>41.666666666666664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>
        <v>190705120020</v>
      </c>
      <c r="C29" s="47">
        <v>45</v>
      </c>
      <c r="D29" s="47"/>
      <c r="E29" s="47">
        <v>38.333333333333336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>
        <v>190705120021</v>
      </c>
      <c r="C30" s="47">
        <v>40</v>
      </c>
      <c r="D30" s="47"/>
      <c r="E30" s="47">
        <v>43.333333333333336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>
        <v>190705120022</v>
      </c>
      <c r="C31" s="47">
        <v>46.25</v>
      </c>
      <c r="D31" s="47"/>
      <c r="E31" s="47">
        <v>42.5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>
        <v>190705120023</v>
      </c>
      <c r="C32" s="47">
        <v>36.25</v>
      </c>
      <c r="D32" s="47"/>
      <c r="E32" s="47">
        <v>35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>
        <v>190705120024</v>
      </c>
      <c r="C33" s="47">
        <v>30</v>
      </c>
      <c r="D33" s="47"/>
      <c r="E33" s="47">
        <v>33.333333333333336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>
        <v>190705120025</v>
      </c>
      <c r="C34" s="47">
        <v>42.5</v>
      </c>
      <c r="D34" s="47"/>
      <c r="E34" s="47">
        <v>35.833333333333336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>
        <v>190705120026</v>
      </c>
      <c r="C35" s="47">
        <v>45</v>
      </c>
      <c r="D35" s="47"/>
      <c r="E35" s="47">
        <v>36.666666666666664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>
        <v>190705120027</v>
      </c>
      <c r="C36" s="47">
        <v>43.75</v>
      </c>
      <c r="D36" s="47"/>
      <c r="E36" s="47">
        <v>33.333333333333336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>
        <v>190705120028</v>
      </c>
      <c r="C37" s="47">
        <v>43.75</v>
      </c>
      <c r="D37" s="47"/>
      <c r="E37" s="47">
        <v>33.333333333333336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>
        <v>190705120029</v>
      </c>
      <c r="C38" s="47">
        <v>45</v>
      </c>
      <c r="D38" s="47"/>
      <c r="E38" s="47">
        <v>34.166666666666664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>
        <v>190705120030</v>
      </c>
      <c r="C39" s="47">
        <v>45</v>
      </c>
      <c r="D39" s="47"/>
      <c r="E39" s="47">
        <v>35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>
        <v>190705120031</v>
      </c>
      <c r="C40" s="47">
        <v>35</v>
      </c>
      <c r="D40" s="47"/>
      <c r="E40" s="47">
        <v>20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>
        <v>190705120032</v>
      </c>
      <c r="C41" s="47">
        <v>41.25</v>
      </c>
      <c r="D41" s="47"/>
      <c r="E41" s="47">
        <v>33.333333333333336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>
        <v>190705120033</v>
      </c>
      <c r="C42" s="47">
        <v>45</v>
      </c>
      <c r="D42" s="47"/>
      <c r="E42" s="47">
        <v>41.666666666666664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>
        <v>190705120034</v>
      </c>
      <c r="C43" s="47">
        <v>40</v>
      </c>
      <c r="D43" s="47"/>
      <c r="E43" s="47">
        <v>30.833333333333332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>
        <v>190705120035</v>
      </c>
      <c r="C44" s="47">
        <v>38.75</v>
      </c>
      <c r="D44" s="47"/>
      <c r="E44" s="47">
        <v>40.833333333333336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>
        <v>190705120036</v>
      </c>
      <c r="C45" s="47">
        <v>41.25</v>
      </c>
      <c r="D45" s="47"/>
      <c r="E45" s="47">
        <v>33.333333333333336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>
        <v>190705120037</v>
      </c>
      <c r="C46" s="47">
        <v>46.25</v>
      </c>
      <c r="D46" s="47"/>
      <c r="E46" s="47">
        <v>41.666666666666664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>
        <v>190705120038</v>
      </c>
      <c r="C47" s="47">
        <v>42.5</v>
      </c>
      <c r="D47" s="47"/>
      <c r="E47" s="47">
        <v>36.666666666666664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>
        <v>190705120039</v>
      </c>
      <c r="C48" s="47">
        <v>43.75</v>
      </c>
      <c r="D48" s="47"/>
      <c r="E48" s="47">
        <v>34.166666666666664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>
        <v>190705120040</v>
      </c>
      <c r="C49" s="47">
        <v>36.25</v>
      </c>
      <c r="D49" s="47"/>
      <c r="E49" s="47">
        <v>29.166666666666668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>
        <v>190705120041</v>
      </c>
      <c r="C50" s="47">
        <v>37.5</v>
      </c>
      <c r="D50" s="47"/>
      <c r="E50" s="47">
        <v>35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>
        <v>190705120042</v>
      </c>
      <c r="C51" s="47">
        <v>35</v>
      </c>
      <c r="D51" s="47"/>
      <c r="E51" s="47">
        <v>35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>
        <v>190705120043</v>
      </c>
      <c r="C52" s="47">
        <v>37.5</v>
      </c>
      <c r="D52" s="67"/>
      <c r="E52" s="47">
        <v>36.666666666666664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190605120001</v>
      </c>
      <c r="C53" s="47">
        <v>47.5</v>
      </c>
      <c r="D53" s="67"/>
      <c r="E53" s="47">
        <v>48.333333333333336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>
        <v>190605120002</v>
      </c>
      <c r="C54" s="47">
        <v>47.5</v>
      </c>
      <c r="D54" s="47"/>
      <c r="E54" s="47">
        <v>49.166666666666664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>
        <v>190605120003</v>
      </c>
      <c r="C55" s="47">
        <v>45</v>
      </c>
      <c r="D55" s="47"/>
      <c r="E55" s="47">
        <v>49.166666666666664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>
        <v>190605120004</v>
      </c>
      <c r="C56" s="47">
        <v>47.5</v>
      </c>
      <c r="D56" s="47"/>
      <c r="E56" s="47">
        <v>48.333333333333336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>
        <v>190605120005</v>
      </c>
      <c r="C57" s="47">
        <v>43.75</v>
      </c>
      <c r="D57" s="47"/>
      <c r="E57" s="47">
        <v>49.166666666666664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>
        <v>190605120006</v>
      </c>
      <c r="C58" s="47">
        <v>45</v>
      </c>
      <c r="D58" s="47"/>
      <c r="E58" s="47">
        <v>48.333333333333336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>
        <v>190605120008</v>
      </c>
      <c r="C59" s="47">
        <v>47.5</v>
      </c>
      <c r="D59" s="88"/>
      <c r="E59" s="47">
        <v>49.166666666666664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>
        <v>190605120009</v>
      </c>
      <c r="C60" s="47">
        <v>50</v>
      </c>
      <c r="D60" s="89"/>
      <c r="E60" s="47">
        <v>48.333333333333336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>
        <v>190605120012</v>
      </c>
      <c r="C61" s="47">
        <v>47.5</v>
      </c>
      <c r="D61" s="88"/>
      <c r="E61" s="47">
        <v>46.666666666666664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>
        <v>190605120013</v>
      </c>
      <c r="C62" s="47">
        <v>46.25</v>
      </c>
      <c r="D62" s="88"/>
      <c r="E62" s="47">
        <v>48.333333333333336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>
        <v>190605120014</v>
      </c>
      <c r="C63" s="47">
        <v>47.5</v>
      </c>
      <c r="D63" s="88"/>
      <c r="E63" s="47">
        <v>47.5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>
        <v>190605120015</v>
      </c>
      <c r="C64" s="47">
        <v>47.5</v>
      </c>
      <c r="D64" s="88"/>
      <c r="E64" s="47">
        <v>49.166666666666664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>
        <v>190605120016</v>
      </c>
      <c r="C65" s="47">
        <v>45</v>
      </c>
      <c r="D65" s="88"/>
      <c r="E65" s="47">
        <v>48.333333333333336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>
        <v>190605120017</v>
      </c>
      <c r="C66" s="47">
        <v>47.5</v>
      </c>
      <c r="D66" s="88"/>
      <c r="E66" s="47">
        <v>47.5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>
        <v>190605120018</v>
      </c>
      <c r="C67" s="47">
        <v>46.25</v>
      </c>
      <c r="D67" s="88"/>
      <c r="E67" s="47">
        <v>46.666666666666664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>
        <v>192205120002</v>
      </c>
      <c r="C68" s="47">
        <v>43.75</v>
      </c>
      <c r="D68" s="88"/>
      <c r="E68" s="47">
        <v>43.333333333333336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>
        <v>192205120004</v>
      </c>
      <c r="C69" s="47">
        <v>37.5</v>
      </c>
      <c r="D69" s="88"/>
      <c r="E69" s="47">
        <v>38.333333333333336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2" workbookViewId="0">
      <selection activeCell="I61" sqref="I61"/>
    </sheetView>
  </sheetViews>
  <sheetFormatPr defaultRowHeight="15" x14ac:dyDescent="0.25"/>
  <cols>
    <col min="2" max="2" width="18.710937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180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56/59*100</f>
        <v>94.915254237288138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53/59*100</f>
        <v>89.830508474576277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92.372881355932208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179</v>
      </c>
      <c r="D9" s="29"/>
      <c r="E9" s="29" t="s">
        <v>179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190705120001</v>
      </c>
      <c r="C11" s="87">
        <v>45</v>
      </c>
      <c r="D11" s="47">
        <f>COUNTIF(C11:C69,"&gt;="&amp;D10)</f>
        <v>56</v>
      </c>
      <c r="E11" s="87">
        <v>49.166666666666664</v>
      </c>
      <c r="F11" s="48">
        <f>COUNTIF(E11:E69,"&gt;="&amp;F10)</f>
        <v>53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>
        <v>190705120002</v>
      </c>
      <c r="C12" s="87">
        <v>40</v>
      </c>
      <c r="D12" s="51">
        <f>(56/59)*100</f>
        <v>94.915254237288138</v>
      </c>
      <c r="E12" s="87">
        <v>29.166666666666668</v>
      </c>
      <c r="F12" s="52">
        <f>(53/59)*100</f>
        <v>89.830508474576277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>
        <v>190705120003</v>
      </c>
      <c r="C13" s="87">
        <v>46.25</v>
      </c>
      <c r="D13" s="47"/>
      <c r="E13" s="87">
        <v>32.5</v>
      </c>
      <c r="F13" s="53"/>
      <c r="G13" s="49" t="s">
        <v>153</v>
      </c>
      <c r="H13" s="50">
        <v>2</v>
      </c>
      <c r="I13" s="50">
        <v>3</v>
      </c>
      <c r="J13" s="50">
        <v>3</v>
      </c>
      <c r="K13" s="50">
        <v>2</v>
      </c>
      <c r="L13" s="50">
        <v>3</v>
      </c>
      <c r="M13" s="50">
        <v>3</v>
      </c>
      <c r="N13" s="50">
        <v>3</v>
      </c>
      <c r="O13" s="50">
        <v>2</v>
      </c>
      <c r="P13" s="50">
        <v>2</v>
      </c>
      <c r="Q13" s="50">
        <v>3</v>
      </c>
      <c r="R13" s="50">
        <v>3</v>
      </c>
      <c r="S13" s="50">
        <v>3</v>
      </c>
      <c r="T13" s="50">
        <v>3</v>
      </c>
      <c r="U13" s="50">
        <v>3</v>
      </c>
      <c r="V13" s="50">
        <v>2</v>
      </c>
      <c r="W13" s="50">
        <v>1</v>
      </c>
    </row>
    <row r="14" spans="1:23" ht="16.5" thickBot="1" x14ac:dyDescent="0.3">
      <c r="A14" s="21">
        <v>4</v>
      </c>
      <c r="B14" s="45">
        <v>190705120005</v>
      </c>
      <c r="C14" s="87">
        <v>38.75</v>
      </c>
      <c r="D14" s="47"/>
      <c r="E14" s="87">
        <v>20.833333333333332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1</v>
      </c>
    </row>
    <row r="15" spans="1:23" ht="16.5" thickBot="1" x14ac:dyDescent="0.3">
      <c r="A15" s="21">
        <v>5</v>
      </c>
      <c r="B15" s="45">
        <v>190705120006</v>
      </c>
      <c r="C15" s="87">
        <v>40</v>
      </c>
      <c r="D15" s="47"/>
      <c r="E15" s="87">
        <v>31.666666666666668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1</v>
      </c>
    </row>
    <row r="16" spans="1:23" ht="15.75" x14ac:dyDescent="0.25">
      <c r="A16" s="21">
        <v>6</v>
      </c>
      <c r="B16" s="45">
        <v>190705120007</v>
      </c>
      <c r="C16" s="87">
        <v>41.25</v>
      </c>
      <c r="D16" s="47"/>
      <c r="E16" s="87">
        <v>33.333333333333336</v>
      </c>
      <c r="F16" s="53"/>
      <c r="G16" s="54" t="s">
        <v>97</v>
      </c>
      <c r="H16" s="55">
        <f>AVERAGE(H11:H15)</f>
        <v>2.6</v>
      </c>
      <c r="I16" s="55">
        <f t="shared" ref="I16:W16" si="0">AVERAGE(I11:I15)</f>
        <v>2.8</v>
      </c>
      <c r="J16" s="55">
        <f t="shared" si="0"/>
        <v>3</v>
      </c>
      <c r="K16" s="55">
        <f t="shared" si="0"/>
        <v>2.6</v>
      </c>
      <c r="L16" s="55">
        <f t="shared" si="0"/>
        <v>3</v>
      </c>
      <c r="M16" s="55">
        <f t="shared" si="0"/>
        <v>2.8</v>
      </c>
      <c r="N16" s="55">
        <f t="shared" si="0"/>
        <v>3</v>
      </c>
      <c r="O16" s="55">
        <f t="shared" si="0"/>
        <v>2.4</v>
      </c>
      <c r="P16" s="55">
        <f t="shared" si="0"/>
        <v>2.2000000000000002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>
        <v>190705120008</v>
      </c>
      <c r="C17" s="87">
        <v>38.75</v>
      </c>
      <c r="D17" s="47"/>
      <c r="E17" s="87">
        <v>31.666666666666668</v>
      </c>
      <c r="F17" s="47"/>
      <c r="G17" s="56" t="s">
        <v>99</v>
      </c>
      <c r="H17" s="57">
        <f>(92.37*H16)/100</f>
        <v>2.4016199999999999</v>
      </c>
      <c r="I17" s="57">
        <f t="shared" ref="I17:W17" si="1">(92.37*I16)/100</f>
        <v>2.5863600000000004</v>
      </c>
      <c r="J17" s="57">
        <f t="shared" si="1"/>
        <v>2.7711000000000001</v>
      </c>
      <c r="K17" s="57">
        <f t="shared" si="1"/>
        <v>2.4016199999999999</v>
      </c>
      <c r="L17" s="57">
        <f t="shared" si="1"/>
        <v>2.7711000000000001</v>
      </c>
      <c r="M17" s="57">
        <f t="shared" si="1"/>
        <v>2.5863600000000004</v>
      </c>
      <c r="N17" s="57">
        <f t="shared" si="1"/>
        <v>2.7711000000000001</v>
      </c>
      <c r="O17" s="57">
        <f t="shared" si="1"/>
        <v>2.2168800000000002</v>
      </c>
      <c r="P17" s="57">
        <f t="shared" si="1"/>
        <v>2.0321400000000001</v>
      </c>
      <c r="Q17" s="57">
        <f t="shared" si="1"/>
        <v>2.7711000000000001</v>
      </c>
      <c r="R17" s="57">
        <f t="shared" si="1"/>
        <v>2.7711000000000001</v>
      </c>
      <c r="S17" s="57">
        <f t="shared" si="1"/>
        <v>2.7711000000000001</v>
      </c>
      <c r="T17" s="57">
        <f t="shared" si="1"/>
        <v>2.7711000000000001</v>
      </c>
      <c r="U17" s="57">
        <f t="shared" si="1"/>
        <v>2.7711000000000001</v>
      </c>
      <c r="V17" s="57">
        <f t="shared" si="1"/>
        <v>1.8474000000000002</v>
      </c>
      <c r="W17" s="57">
        <f t="shared" si="1"/>
        <v>0.92370000000000008</v>
      </c>
    </row>
    <row r="18" spans="1:23" x14ac:dyDescent="0.25">
      <c r="A18" s="21">
        <v>8</v>
      </c>
      <c r="B18" s="45">
        <v>190705120009</v>
      </c>
      <c r="C18" s="87">
        <v>27.5</v>
      </c>
      <c r="D18" s="47"/>
      <c r="E18" s="87">
        <v>29.166666666666668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>
        <v>190705120010</v>
      </c>
      <c r="C19" s="87">
        <v>38.75</v>
      </c>
      <c r="D19" s="47"/>
      <c r="E19" s="87">
        <v>28.333333333333332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>
        <v>190705120011</v>
      </c>
      <c r="C20" s="87">
        <v>25</v>
      </c>
      <c r="D20" s="47"/>
      <c r="E20" s="87">
        <v>24.166666666666668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>
        <v>190705120012</v>
      </c>
      <c r="C21" s="87">
        <v>43.75</v>
      </c>
      <c r="D21" s="47"/>
      <c r="E21" s="87">
        <v>49.166666666666664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>
        <v>190705120013</v>
      </c>
      <c r="C22" s="87">
        <v>37.5</v>
      </c>
      <c r="D22" s="47"/>
      <c r="E22" s="87">
        <v>23.333333333333332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>
        <v>190705120014</v>
      </c>
      <c r="C23" s="87">
        <v>37.5</v>
      </c>
      <c r="D23" s="47"/>
      <c r="E23" s="87">
        <v>49.166666666666664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>
        <v>190705120015</v>
      </c>
      <c r="C24" s="87">
        <v>47.5</v>
      </c>
      <c r="D24" s="47"/>
      <c r="E24" s="87">
        <v>50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>
        <v>190705120016</v>
      </c>
      <c r="C25" s="87">
        <v>46.25</v>
      </c>
      <c r="D25" s="67"/>
      <c r="E25" s="87">
        <v>35.833333333333336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>
        <v>190705120017</v>
      </c>
      <c r="C26" s="87">
        <v>32.5</v>
      </c>
      <c r="D26" s="47"/>
      <c r="E26" s="87">
        <v>33.333333333333336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>
        <v>190705120018</v>
      </c>
      <c r="C27" s="87">
        <v>38.75</v>
      </c>
      <c r="D27" s="47"/>
      <c r="E27" s="87">
        <v>25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>
        <v>190705120019</v>
      </c>
      <c r="C28" s="87">
        <v>37.5</v>
      </c>
      <c r="D28" s="47"/>
      <c r="E28" s="87">
        <v>50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>
        <v>190705120020</v>
      </c>
      <c r="C29" s="87">
        <v>41.25</v>
      </c>
      <c r="D29" s="47"/>
      <c r="E29" s="87">
        <v>50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>
        <v>190705120021</v>
      </c>
      <c r="C30" s="87">
        <v>43.75</v>
      </c>
      <c r="D30" s="47"/>
      <c r="E30" s="87">
        <v>28.333333333333332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>
        <v>190705120022</v>
      </c>
      <c r="C31" s="87">
        <v>45</v>
      </c>
      <c r="D31" s="47"/>
      <c r="E31" s="87">
        <v>45.833333333333336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>
        <v>190705120023</v>
      </c>
      <c r="C32" s="87">
        <v>36.25</v>
      </c>
      <c r="D32" s="47"/>
      <c r="E32" s="87">
        <v>35.833333333333336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>
        <v>190705120024</v>
      </c>
      <c r="C33" s="87">
        <v>16.25</v>
      </c>
      <c r="D33" s="47"/>
      <c r="E33" s="87">
        <v>25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>
        <v>190705120025</v>
      </c>
      <c r="C34" s="87">
        <v>46.25</v>
      </c>
      <c r="D34" s="47"/>
      <c r="E34" s="87">
        <v>33.333333333333336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>
        <v>190705120026</v>
      </c>
      <c r="C35" s="87">
        <v>50</v>
      </c>
      <c r="D35" s="47"/>
      <c r="E35" s="87">
        <v>45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>
        <v>190705120027</v>
      </c>
      <c r="C36" s="87">
        <v>45</v>
      </c>
      <c r="D36" s="47"/>
      <c r="E36" s="87">
        <v>50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>
        <v>190705120028</v>
      </c>
      <c r="C37" s="87">
        <v>35</v>
      </c>
      <c r="D37" s="47"/>
      <c r="E37" s="87">
        <v>48.333333333333336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>
        <v>190705120029</v>
      </c>
      <c r="C38" s="87">
        <v>37.5</v>
      </c>
      <c r="D38" s="47"/>
      <c r="E38" s="87">
        <v>33.333333333333336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>
        <v>190705120030</v>
      </c>
      <c r="C39" s="87">
        <v>38.75</v>
      </c>
      <c r="D39" s="47"/>
      <c r="E39" s="87">
        <v>32.5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>
        <v>190705120031</v>
      </c>
      <c r="C40" s="87">
        <v>26.25</v>
      </c>
      <c r="D40" s="47"/>
      <c r="E40" s="87">
        <v>20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>
        <v>190705120032</v>
      </c>
      <c r="C41" s="87">
        <v>43.75</v>
      </c>
      <c r="D41" s="47"/>
      <c r="E41" s="87">
        <v>31.666666666666668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>
        <v>190705120033</v>
      </c>
      <c r="C42" s="87">
        <v>40</v>
      </c>
      <c r="D42" s="47"/>
      <c r="E42" s="87">
        <v>50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>
        <v>190705120034</v>
      </c>
      <c r="C43" s="87">
        <v>36.25</v>
      </c>
      <c r="D43" s="47"/>
      <c r="E43" s="87">
        <v>27.5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>
        <v>190705120035</v>
      </c>
      <c r="C44" s="87">
        <v>37.5</v>
      </c>
      <c r="D44" s="47"/>
      <c r="E44" s="87">
        <v>30.833333333333332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>
        <v>190705120036</v>
      </c>
      <c r="C45" s="87">
        <v>38.75</v>
      </c>
      <c r="D45" s="47"/>
      <c r="E45" s="87">
        <v>28.333333333333332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>
        <v>190705120037</v>
      </c>
      <c r="C46" s="87">
        <v>42.5</v>
      </c>
      <c r="D46" s="47"/>
      <c r="E46" s="87">
        <v>49.166666666666664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>
        <v>190705120038</v>
      </c>
      <c r="C47" s="87">
        <v>40</v>
      </c>
      <c r="D47" s="47"/>
      <c r="E47" s="87">
        <v>50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>
        <v>190705120039</v>
      </c>
      <c r="C48" s="87">
        <v>38.75</v>
      </c>
      <c r="D48" s="47"/>
      <c r="E48" s="87">
        <v>30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>
        <v>190705120040</v>
      </c>
      <c r="C49" s="87">
        <v>40</v>
      </c>
      <c r="D49" s="47"/>
      <c r="E49" s="87">
        <v>32.5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>
        <v>190705120041</v>
      </c>
      <c r="C50" s="87">
        <v>41.25</v>
      </c>
      <c r="D50" s="47"/>
      <c r="E50" s="87">
        <v>30.833333333333332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>
        <v>190705120042</v>
      </c>
      <c r="C51" s="87">
        <v>30</v>
      </c>
      <c r="D51" s="47"/>
      <c r="E51" s="87">
        <v>33.333333333333336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>
        <v>190705120043</v>
      </c>
      <c r="C52" s="87">
        <v>35</v>
      </c>
      <c r="D52" s="67"/>
      <c r="E52" s="87">
        <v>36.666666666666664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190605120001</v>
      </c>
      <c r="C53" s="87">
        <v>47.5</v>
      </c>
      <c r="D53" s="67"/>
      <c r="E53" s="87">
        <v>48.333333333333336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>
        <v>190605120002</v>
      </c>
      <c r="C54" s="87">
        <v>48.75</v>
      </c>
      <c r="D54" s="47"/>
      <c r="E54" s="87">
        <v>47.5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>
        <v>190605120003</v>
      </c>
      <c r="C55" s="87">
        <v>46.25</v>
      </c>
      <c r="D55" s="47"/>
      <c r="E55" s="87">
        <v>46.666666666666664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>
        <v>190605120004</v>
      </c>
      <c r="C56" s="87">
        <v>47.5</v>
      </c>
      <c r="D56" s="47"/>
      <c r="E56" s="87">
        <v>44.166666666666664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>
        <v>190605120005</v>
      </c>
      <c r="C57" s="87">
        <v>45</v>
      </c>
      <c r="D57" s="47"/>
      <c r="E57" s="87">
        <v>46.666666666666664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>
        <v>190605120006</v>
      </c>
      <c r="C58" s="87">
        <v>42.5</v>
      </c>
      <c r="D58" s="90"/>
      <c r="E58" s="87">
        <v>45</v>
      </c>
      <c r="F58" s="91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>
        <v>190605120008</v>
      </c>
      <c r="C59" s="87">
        <v>48.75</v>
      </c>
      <c r="D59" s="92"/>
      <c r="E59" s="87">
        <v>50</v>
      </c>
      <c r="F59" s="92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>
        <v>190605120009</v>
      </c>
      <c r="C60" s="87">
        <v>48.75</v>
      </c>
      <c r="D60" s="93"/>
      <c r="E60" s="87">
        <v>45</v>
      </c>
      <c r="F60" s="93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>
        <v>190605120012</v>
      </c>
      <c r="C61" s="87">
        <v>46.25</v>
      </c>
      <c r="D61" s="92"/>
      <c r="E61" s="87">
        <v>48.333333333333336</v>
      </c>
      <c r="F61" s="92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>
        <v>190605120013</v>
      </c>
      <c r="C62" s="87">
        <v>45</v>
      </c>
      <c r="D62" s="92"/>
      <c r="E62" s="87">
        <v>45.833333333333336</v>
      </c>
      <c r="F62" s="92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>
        <v>190605120014</v>
      </c>
      <c r="C63" s="87">
        <v>46.25</v>
      </c>
      <c r="D63" s="92"/>
      <c r="E63" s="87">
        <v>45.833333333333336</v>
      </c>
      <c r="F63" s="92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>
        <v>190605120015</v>
      </c>
      <c r="C64" s="87">
        <v>48.75</v>
      </c>
      <c r="D64" s="92"/>
      <c r="E64" s="87">
        <v>50</v>
      </c>
      <c r="F64" s="92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>
        <v>190605120016</v>
      </c>
      <c r="C65" s="87">
        <v>43.75</v>
      </c>
      <c r="D65" s="92"/>
      <c r="E65" s="87">
        <v>45.833333333333336</v>
      </c>
      <c r="F65" s="92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>
        <v>190605120017</v>
      </c>
      <c r="C66" s="87">
        <v>47.5</v>
      </c>
      <c r="D66" s="92"/>
      <c r="E66" s="87">
        <v>48.333333333333336</v>
      </c>
      <c r="F66" s="92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>
        <v>190605120018</v>
      </c>
      <c r="C67" s="87">
        <v>42.5</v>
      </c>
      <c r="D67" s="92"/>
      <c r="E67" s="87">
        <v>42.5</v>
      </c>
      <c r="F67" s="92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>
        <v>192205120002</v>
      </c>
      <c r="C68" s="87">
        <v>40</v>
      </c>
      <c r="D68" s="92"/>
      <c r="E68" s="87">
        <v>50</v>
      </c>
      <c r="F68" s="92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>
        <v>192205120004</v>
      </c>
      <c r="C69" s="87">
        <v>42.5</v>
      </c>
      <c r="D69" s="92"/>
      <c r="E69" s="87">
        <v>48.333333333333336</v>
      </c>
      <c r="F69" s="92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5" workbookViewId="0">
      <selection activeCell="A3" sqref="A3:E3"/>
    </sheetView>
  </sheetViews>
  <sheetFormatPr defaultRowHeight="15" x14ac:dyDescent="0.25"/>
  <cols>
    <col min="2" max="2" width="1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175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176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v>100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v>100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100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171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172</v>
      </c>
      <c r="D9" s="29"/>
      <c r="E9" s="29" t="s">
        <v>172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85</v>
      </c>
      <c r="U10" s="44" t="s">
        <v>86</v>
      </c>
      <c r="V10" s="44" t="s">
        <v>87</v>
      </c>
      <c r="W10" s="37"/>
    </row>
    <row r="11" spans="1:23" ht="15.75" x14ac:dyDescent="0.25">
      <c r="A11" s="21">
        <v>1</v>
      </c>
      <c r="B11" s="76">
        <v>192205120002</v>
      </c>
      <c r="C11" s="47">
        <v>47.692307692307693</v>
      </c>
      <c r="D11" s="47">
        <f>COUNTIF(C11:C69,"&gt;="&amp;D10)</f>
        <v>59</v>
      </c>
      <c r="E11" s="47">
        <v>47.941176470588239</v>
      </c>
      <c r="F11" s="48">
        <f>COUNTIF(E11:E69,"&gt;="&amp;F10)</f>
        <v>59</v>
      </c>
      <c r="G11" s="49" t="s">
        <v>89</v>
      </c>
      <c r="H11" s="77">
        <v>3</v>
      </c>
      <c r="I11" s="77">
        <v>3</v>
      </c>
      <c r="J11" s="86">
        <v>3</v>
      </c>
      <c r="K11" s="86">
        <v>3</v>
      </c>
      <c r="L11" s="86">
        <v>3</v>
      </c>
      <c r="M11" s="86">
        <v>3</v>
      </c>
      <c r="N11" s="86">
        <v>3</v>
      </c>
      <c r="O11" s="86">
        <v>3</v>
      </c>
      <c r="P11" s="86">
        <v>3</v>
      </c>
      <c r="Q11" s="86">
        <v>3</v>
      </c>
      <c r="R11" s="86">
        <v>3</v>
      </c>
      <c r="S11" s="86">
        <v>3</v>
      </c>
      <c r="T11" s="86">
        <v>3</v>
      </c>
      <c r="U11" s="86">
        <v>1</v>
      </c>
      <c r="V11" s="86">
        <v>2</v>
      </c>
      <c r="W11" s="37"/>
    </row>
    <row r="12" spans="1:23" ht="15.75" x14ac:dyDescent="0.25">
      <c r="A12" s="21">
        <v>2</v>
      </c>
      <c r="B12" s="76">
        <v>192205120004</v>
      </c>
      <c r="C12" s="47">
        <v>48.46153846153846</v>
      </c>
      <c r="D12" s="51">
        <f>(59/59)*100</f>
        <v>100</v>
      </c>
      <c r="E12" s="47">
        <v>48.235294117647058</v>
      </c>
      <c r="F12" s="52">
        <f>(59/59)*100</f>
        <v>100</v>
      </c>
      <c r="G12" s="49" t="s">
        <v>91</v>
      </c>
      <c r="H12" s="79">
        <v>3</v>
      </c>
      <c r="I12" s="79">
        <v>3</v>
      </c>
      <c r="J12" s="12">
        <v>3</v>
      </c>
      <c r="K12" s="12">
        <v>3</v>
      </c>
      <c r="L12" s="12">
        <v>3</v>
      </c>
      <c r="M12" s="12">
        <v>3</v>
      </c>
      <c r="N12" s="12">
        <v>3</v>
      </c>
      <c r="O12" s="12">
        <v>3</v>
      </c>
      <c r="P12" s="12">
        <v>2</v>
      </c>
      <c r="Q12" s="12">
        <v>3</v>
      </c>
      <c r="R12" s="12">
        <v>3</v>
      </c>
      <c r="S12" s="12">
        <v>3</v>
      </c>
      <c r="T12" s="86">
        <v>3</v>
      </c>
      <c r="U12" s="86">
        <v>1</v>
      </c>
      <c r="V12" s="86">
        <v>2</v>
      </c>
      <c r="W12" s="37"/>
    </row>
    <row r="13" spans="1:23" ht="15.75" x14ac:dyDescent="0.25">
      <c r="A13" s="21">
        <v>3</v>
      </c>
      <c r="B13" s="76">
        <v>190605120001</v>
      </c>
      <c r="C13" s="47">
        <v>46.92307692307692</v>
      </c>
      <c r="D13" s="47"/>
      <c r="E13" s="47">
        <v>48.235294117647058</v>
      </c>
      <c r="F13" s="53"/>
      <c r="G13" s="49" t="s">
        <v>153</v>
      </c>
      <c r="H13" s="79">
        <v>2</v>
      </c>
      <c r="I13" s="79">
        <v>3</v>
      </c>
      <c r="J13" s="12">
        <v>3</v>
      </c>
      <c r="K13" s="12">
        <v>2</v>
      </c>
      <c r="L13" s="12">
        <v>3</v>
      </c>
      <c r="M13" s="12">
        <v>3</v>
      </c>
      <c r="N13" s="12">
        <v>3</v>
      </c>
      <c r="O13" s="12">
        <v>2</v>
      </c>
      <c r="P13" s="12">
        <v>2</v>
      </c>
      <c r="Q13" s="12">
        <v>3</v>
      </c>
      <c r="R13" s="12">
        <v>3</v>
      </c>
      <c r="S13" s="12">
        <v>3</v>
      </c>
      <c r="T13" s="86">
        <v>3</v>
      </c>
      <c r="U13" s="86">
        <v>1</v>
      </c>
      <c r="V13" s="86">
        <v>2</v>
      </c>
      <c r="W13" s="37"/>
    </row>
    <row r="14" spans="1:23" ht="15.75" x14ac:dyDescent="0.25">
      <c r="A14" s="21">
        <v>4</v>
      </c>
      <c r="B14" s="76">
        <v>190605120002</v>
      </c>
      <c r="C14" s="47">
        <v>48.46153846153846</v>
      </c>
      <c r="D14" s="47"/>
      <c r="E14" s="47">
        <v>48.823529411764703</v>
      </c>
      <c r="F14" s="53"/>
      <c r="G14" s="54" t="s">
        <v>95</v>
      </c>
      <c r="H14" s="79">
        <v>2</v>
      </c>
      <c r="I14" s="79">
        <v>2</v>
      </c>
      <c r="J14" s="12">
        <v>3</v>
      </c>
      <c r="K14" s="12">
        <v>2</v>
      </c>
      <c r="L14" s="12">
        <v>3</v>
      </c>
      <c r="M14" s="12">
        <v>2</v>
      </c>
      <c r="N14" s="12">
        <v>3</v>
      </c>
      <c r="O14" s="12">
        <v>1</v>
      </c>
      <c r="P14" s="12">
        <v>2</v>
      </c>
      <c r="Q14" s="12">
        <v>3</v>
      </c>
      <c r="R14" s="12">
        <v>3</v>
      </c>
      <c r="S14" s="12">
        <v>3</v>
      </c>
      <c r="T14" s="86">
        <v>3</v>
      </c>
      <c r="U14" s="86">
        <v>1</v>
      </c>
      <c r="V14" s="86">
        <v>2</v>
      </c>
      <c r="W14" s="37"/>
    </row>
    <row r="15" spans="1:23" ht="15.75" x14ac:dyDescent="0.25">
      <c r="A15" s="21">
        <v>5</v>
      </c>
      <c r="B15" s="76">
        <v>190605120003</v>
      </c>
      <c r="C15" s="47">
        <v>46.92307692307692</v>
      </c>
      <c r="D15" s="47"/>
      <c r="E15" s="47">
        <v>48.823529411764703</v>
      </c>
      <c r="F15" s="53"/>
      <c r="G15" s="54" t="s">
        <v>97</v>
      </c>
      <c r="H15" s="57">
        <f>AVERAGE(H11:H14)</f>
        <v>2.5</v>
      </c>
      <c r="I15" s="57">
        <f t="shared" ref="I15:V15" si="0">AVERAGE(I11:I14)</f>
        <v>2.75</v>
      </c>
      <c r="J15" s="57">
        <f t="shared" si="0"/>
        <v>3</v>
      </c>
      <c r="K15" s="57">
        <f t="shared" si="0"/>
        <v>2.5</v>
      </c>
      <c r="L15" s="57">
        <f t="shared" si="0"/>
        <v>3</v>
      </c>
      <c r="M15" s="57">
        <f t="shared" si="0"/>
        <v>2.75</v>
      </c>
      <c r="N15" s="57">
        <f t="shared" si="0"/>
        <v>3</v>
      </c>
      <c r="O15" s="57">
        <f t="shared" si="0"/>
        <v>2.25</v>
      </c>
      <c r="P15" s="57">
        <f t="shared" si="0"/>
        <v>2.25</v>
      </c>
      <c r="Q15" s="57">
        <f t="shared" si="0"/>
        <v>3</v>
      </c>
      <c r="R15" s="57">
        <f t="shared" si="0"/>
        <v>3</v>
      </c>
      <c r="S15" s="57">
        <f t="shared" si="0"/>
        <v>3</v>
      </c>
      <c r="T15" s="57">
        <f t="shared" si="0"/>
        <v>3</v>
      </c>
      <c r="U15" s="57">
        <f t="shared" si="0"/>
        <v>1</v>
      </c>
      <c r="V15" s="57">
        <f t="shared" si="0"/>
        <v>2</v>
      </c>
      <c r="W15" s="37"/>
    </row>
    <row r="16" spans="1:23" ht="15.75" x14ac:dyDescent="0.25">
      <c r="A16" s="21">
        <v>6</v>
      </c>
      <c r="B16" s="76">
        <v>190605120004</v>
      </c>
      <c r="C16" s="47">
        <v>50</v>
      </c>
      <c r="D16" s="47"/>
      <c r="E16" s="47">
        <v>48.823529411764703</v>
      </c>
      <c r="F16" s="53"/>
      <c r="G16" s="56" t="s">
        <v>99</v>
      </c>
      <c r="H16" s="55">
        <f>(100*H15)/100</f>
        <v>2.5</v>
      </c>
      <c r="I16" s="55">
        <f t="shared" ref="I16:V16" si="1">(100*I15)/100</f>
        <v>2.75</v>
      </c>
      <c r="J16" s="55">
        <f t="shared" si="1"/>
        <v>3</v>
      </c>
      <c r="K16" s="55">
        <f t="shared" si="1"/>
        <v>2.5</v>
      </c>
      <c r="L16" s="55">
        <f t="shared" si="1"/>
        <v>3</v>
      </c>
      <c r="M16" s="55">
        <f t="shared" si="1"/>
        <v>2.75</v>
      </c>
      <c r="N16" s="55">
        <f t="shared" si="1"/>
        <v>3</v>
      </c>
      <c r="O16" s="55">
        <f t="shared" si="1"/>
        <v>2.25</v>
      </c>
      <c r="P16" s="55">
        <f t="shared" si="1"/>
        <v>2.25</v>
      </c>
      <c r="Q16" s="55">
        <f t="shared" si="1"/>
        <v>3</v>
      </c>
      <c r="R16" s="55">
        <f t="shared" si="1"/>
        <v>3</v>
      </c>
      <c r="S16" s="55">
        <f t="shared" si="1"/>
        <v>3</v>
      </c>
      <c r="T16" s="55">
        <f t="shared" si="1"/>
        <v>3</v>
      </c>
      <c r="U16" s="55">
        <f t="shared" si="1"/>
        <v>1</v>
      </c>
      <c r="V16" s="55">
        <f t="shared" si="1"/>
        <v>2</v>
      </c>
      <c r="W16" s="2"/>
    </row>
    <row r="17" spans="1:23" ht="15.75" x14ac:dyDescent="0.25">
      <c r="A17" s="21">
        <v>7</v>
      </c>
      <c r="B17" s="76">
        <v>190605120005</v>
      </c>
      <c r="C17" s="47">
        <v>43.846153846153847</v>
      </c>
      <c r="D17" s="47"/>
      <c r="E17" s="47">
        <v>47.058823529411761</v>
      </c>
      <c r="F17" s="47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2"/>
    </row>
    <row r="18" spans="1:23" x14ac:dyDescent="0.25">
      <c r="A18" s="21">
        <v>8</v>
      </c>
      <c r="B18" s="76">
        <v>190605120006</v>
      </c>
      <c r="C18" s="47">
        <v>43.846153846153847</v>
      </c>
      <c r="D18" s="47"/>
      <c r="E18" s="47">
        <v>47.058823529411761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76">
        <v>190605120008</v>
      </c>
      <c r="C19" s="47">
        <v>50</v>
      </c>
      <c r="D19" s="47"/>
      <c r="E19" s="47">
        <v>49.411764705882355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76">
        <v>190605120009</v>
      </c>
      <c r="C20" s="47">
        <v>47.692307692307693</v>
      </c>
      <c r="D20" s="47"/>
      <c r="E20" s="47">
        <v>48.235294117647058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76">
        <v>190605120012</v>
      </c>
      <c r="C21" s="47">
        <v>47.692307692307693</v>
      </c>
      <c r="D21" s="47"/>
      <c r="E21" s="47">
        <v>47.647058823529406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76">
        <v>190605120013</v>
      </c>
      <c r="C22" s="47">
        <v>47.692307692307693</v>
      </c>
      <c r="D22" s="47"/>
      <c r="E22" s="47">
        <v>48.235294117647058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76">
        <v>190605120014</v>
      </c>
      <c r="C23" s="47">
        <v>44.61538461538462</v>
      </c>
      <c r="D23" s="47"/>
      <c r="E23" s="47">
        <v>48.235294117647058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76">
        <v>190605120015</v>
      </c>
      <c r="C24" s="47">
        <v>50</v>
      </c>
      <c r="D24" s="47"/>
      <c r="E24" s="47">
        <v>49.411764705882355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76">
        <v>190605120016</v>
      </c>
      <c r="C25" s="47">
        <v>48.46153846153846</v>
      </c>
      <c r="D25" s="67"/>
      <c r="E25" s="47">
        <v>48.235294117647058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76">
        <v>190605120017</v>
      </c>
      <c r="C26" s="47">
        <v>48.46153846153846</v>
      </c>
      <c r="D26" s="47"/>
      <c r="E26" s="47">
        <v>48.823529411764703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76">
        <v>190605120018</v>
      </c>
      <c r="C27" s="47">
        <v>43.846153846153847</v>
      </c>
      <c r="D27" s="47"/>
      <c r="E27" s="47">
        <v>42.941176470588232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76">
        <v>190705120001</v>
      </c>
      <c r="C28" s="47">
        <v>48.46153846153846</v>
      </c>
      <c r="D28" s="47"/>
      <c r="E28" s="47">
        <v>48.235294117647058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76">
        <v>190705120002</v>
      </c>
      <c r="C29" s="47">
        <v>46.153846153846153</v>
      </c>
      <c r="D29" s="47"/>
      <c r="E29" s="47">
        <v>45.882352941176471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76">
        <v>190705120003</v>
      </c>
      <c r="C30" s="47">
        <v>46.92307692307692</v>
      </c>
      <c r="D30" s="47"/>
      <c r="E30" s="47">
        <v>47.647058823529406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76">
        <v>190705120005</v>
      </c>
      <c r="C31" s="47">
        <v>47.307692307692307</v>
      </c>
      <c r="D31" s="47"/>
      <c r="E31" s="47">
        <v>45.588235294117645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76">
        <v>190705120006</v>
      </c>
      <c r="C32" s="47">
        <v>46.153846153846153</v>
      </c>
      <c r="D32" s="47"/>
      <c r="E32" s="47">
        <v>45.294117647058826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76">
        <v>190705120007</v>
      </c>
      <c r="C33" s="47">
        <v>46.92307692307692</v>
      </c>
      <c r="D33" s="47"/>
      <c r="E33" s="47">
        <v>47.058823529411761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76">
        <v>190705120008</v>
      </c>
      <c r="C34" s="47">
        <v>45.384615384615387</v>
      </c>
      <c r="D34" s="47"/>
      <c r="E34" s="47">
        <v>47.058823529411761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76">
        <v>190705120009</v>
      </c>
      <c r="C35" s="47">
        <v>45.384615384615387</v>
      </c>
      <c r="D35" s="47"/>
      <c r="E35" s="47">
        <v>43.529411764705884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76">
        <v>190705120010</v>
      </c>
      <c r="C36" s="47">
        <v>46.53846153846154</v>
      </c>
      <c r="D36" s="47"/>
      <c r="E36" s="47">
        <v>47.941176470588239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76">
        <v>190705120011</v>
      </c>
      <c r="C37" s="47">
        <v>41.53846153846154</v>
      </c>
      <c r="D37" s="47"/>
      <c r="E37" s="47">
        <v>41.764705882352942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76">
        <v>190705120012</v>
      </c>
      <c r="C38" s="47">
        <v>48.46153846153846</v>
      </c>
      <c r="D38" s="47"/>
      <c r="E38" s="47">
        <v>47.058823529411761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76">
        <v>190705120013</v>
      </c>
      <c r="C39" s="47">
        <v>46.53846153846154</v>
      </c>
      <c r="D39" s="47"/>
      <c r="E39" s="47">
        <v>46.764705882352942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76">
        <v>190705120014</v>
      </c>
      <c r="C40" s="47">
        <v>46.92307692307692</v>
      </c>
      <c r="D40" s="47"/>
      <c r="E40" s="47">
        <v>47.058823529411761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76">
        <v>190705120015</v>
      </c>
      <c r="C41" s="47">
        <v>46.153846153846153</v>
      </c>
      <c r="D41" s="47"/>
      <c r="E41" s="47">
        <v>47.647058823529406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76">
        <v>190705120016</v>
      </c>
      <c r="C42" s="47">
        <v>46.92307692307692</v>
      </c>
      <c r="D42" s="47"/>
      <c r="E42" s="47">
        <v>48.235294117647058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76">
        <v>190705120017</v>
      </c>
      <c r="C43" s="47">
        <v>45.384615384615387</v>
      </c>
      <c r="D43" s="47"/>
      <c r="E43" s="47">
        <v>45.294117647058826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76">
        <v>190705120018</v>
      </c>
      <c r="C44" s="47">
        <v>45</v>
      </c>
      <c r="D44" s="47"/>
      <c r="E44" s="47">
        <v>47.352941176470587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76">
        <v>190705120019</v>
      </c>
      <c r="C45" s="47">
        <v>46.153846153846153</v>
      </c>
      <c r="D45" s="47"/>
      <c r="E45" s="47">
        <v>47.058823529411761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76">
        <v>190705120020</v>
      </c>
      <c r="C46" s="47">
        <v>46.92307692307692</v>
      </c>
      <c r="D46" s="47"/>
      <c r="E46" s="47">
        <v>44.117647058823529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76">
        <v>190705120021</v>
      </c>
      <c r="C47" s="47">
        <v>48.07692307692308</v>
      </c>
      <c r="D47" s="47"/>
      <c r="E47" s="47">
        <v>47.352941176470587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76">
        <v>190705120022</v>
      </c>
      <c r="C48" s="47">
        <v>46.92307692307692</v>
      </c>
      <c r="D48" s="47"/>
      <c r="E48" s="47">
        <v>48.235294117647058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76">
        <v>190705120023</v>
      </c>
      <c r="C49" s="47">
        <v>45</v>
      </c>
      <c r="D49" s="47"/>
      <c r="E49" s="47">
        <v>46.764705882352942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76">
        <v>190705120024</v>
      </c>
      <c r="C50" s="47">
        <v>43.846153846153847</v>
      </c>
      <c r="D50" s="47"/>
      <c r="E50" s="47">
        <v>44.117647058823529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76">
        <v>190705120025</v>
      </c>
      <c r="C51" s="47">
        <v>46.153846153846153</v>
      </c>
      <c r="D51" s="47"/>
      <c r="E51" s="47">
        <v>44.705882352941181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76">
        <v>190705120026</v>
      </c>
      <c r="C52" s="47">
        <v>47.307692307692307</v>
      </c>
      <c r="D52" s="67"/>
      <c r="E52" s="47">
        <v>47.941176470588239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76">
        <v>190705120027</v>
      </c>
      <c r="C53" s="47">
        <v>46.92307692307692</v>
      </c>
      <c r="D53" s="67"/>
      <c r="E53" s="47">
        <v>48.235294117647058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76">
        <v>190705120028</v>
      </c>
      <c r="C54" s="47">
        <v>45.384615384615387</v>
      </c>
      <c r="D54" s="47"/>
      <c r="E54" s="47">
        <v>44.117647058823529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76">
        <v>190705120029</v>
      </c>
      <c r="C55" s="47">
        <v>43.07692307692308</v>
      </c>
      <c r="D55" s="47"/>
      <c r="E55" s="47">
        <v>46.470588235294116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76">
        <v>190705120030</v>
      </c>
      <c r="C56" s="47">
        <v>43.07692307692308</v>
      </c>
      <c r="D56" s="47"/>
      <c r="E56" s="47">
        <v>47.058823529411761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76">
        <v>190705120031</v>
      </c>
      <c r="C57" s="47">
        <v>41.153846153846153</v>
      </c>
      <c r="D57" s="47"/>
      <c r="E57" s="47">
        <v>46.764705882352942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76">
        <v>190705120032</v>
      </c>
      <c r="C58" s="47">
        <v>46.53846153846154</v>
      </c>
      <c r="D58" s="47"/>
      <c r="E58" s="47">
        <v>46.764705882352942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76">
        <v>190705120033</v>
      </c>
      <c r="C59" s="47">
        <v>48.46153846153846</v>
      </c>
      <c r="D59" s="47"/>
      <c r="E59" s="47">
        <v>48.235294117647058</v>
      </c>
      <c r="F59" s="59"/>
      <c r="G59" s="69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37"/>
    </row>
    <row r="60" spans="1:23" ht="15.75" x14ac:dyDescent="0.25">
      <c r="A60" s="21">
        <v>50</v>
      </c>
      <c r="B60" s="76">
        <v>190705120034</v>
      </c>
      <c r="C60" s="47">
        <v>43.846153846153847</v>
      </c>
      <c r="D60" s="47"/>
      <c r="E60" s="47">
        <v>44.117647058823529</v>
      </c>
      <c r="F60" s="59"/>
      <c r="G60" s="69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37"/>
    </row>
    <row r="61" spans="1:23" ht="15.75" x14ac:dyDescent="0.25">
      <c r="A61" s="21">
        <v>51</v>
      </c>
      <c r="B61" s="76">
        <v>190705120035</v>
      </c>
      <c r="C61" s="47">
        <v>45.384615384615387</v>
      </c>
      <c r="D61" s="47"/>
      <c r="E61" s="47">
        <v>46.470588235294116</v>
      </c>
      <c r="F61" s="59"/>
      <c r="G61" s="69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37"/>
    </row>
    <row r="62" spans="1:23" ht="15.75" x14ac:dyDescent="0.25">
      <c r="A62" s="21">
        <v>52</v>
      </c>
      <c r="B62" s="76">
        <v>190705120036</v>
      </c>
      <c r="C62" s="47">
        <v>45.769230769230766</v>
      </c>
      <c r="D62" s="47"/>
      <c r="E62" s="47">
        <v>42.647058823529413</v>
      </c>
      <c r="F62" s="59"/>
      <c r="G62" s="69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37"/>
    </row>
    <row r="63" spans="1:23" x14ac:dyDescent="0.25">
      <c r="A63" s="21">
        <v>53</v>
      </c>
      <c r="B63" s="76">
        <v>190705120037</v>
      </c>
      <c r="C63" s="47">
        <v>46.153846153846153</v>
      </c>
      <c r="D63" s="47"/>
      <c r="E63" s="47">
        <v>45.294117647058826</v>
      </c>
      <c r="F63" s="59"/>
      <c r="G63" s="6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x14ac:dyDescent="0.25">
      <c r="A64" s="21">
        <v>54</v>
      </c>
      <c r="B64" s="76">
        <v>190705120038</v>
      </c>
      <c r="C64" s="47">
        <v>46.92307692307692</v>
      </c>
      <c r="D64" s="47"/>
      <c r="E64" s="47">
        <v>47.647058823529406</v>
      </c>
      <c r="F64" s="59"/>
      <c r="G64" s="6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1:23" x14ac:dyDescent="0.25">
      <c r="A65" s="21">
        <v>55</v>
      </c>
      <c r="B65" s="76">
        <v>190705120039</v>
      </c>
      <c r="C65" s="47">
        <v>45.769230769230766</v>
      </c>
      <c r="D65" s="47"/>
      <c r="E65" s="47">
        <v>43.235294117647058</v>
      </c>
      <c r="F65" s="59"/>
      <c r="G65" s="6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1:23" x14ac:dyDescent="0.25">
      <c r="A66" s="21">
        <v>56</v>
      </c>
      <c r="B66" s="76">
        <v>190705120040</v>
      </c>
      <c r="C66" s="47">
        <v>45</v>
      </c>
      <c r="D66" s="47"/>
      <c r="E66" s="47">
        <v>45.588235294117645</v>
      </c>
      <c r="F66" s="59"/>
      <c r="G66" s="6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1:23" x14ac:dyDescent="0.25">
      <c r="A67" s="21">
        <v>57</v>
      </c>
      <c r="B67" s="76">
        <v>190705120041</v>
      </c>
      <c r="C67" s="47">
        <v>45</v>
      </c>
      <c r="D67" s="47"/>
      <c r="E67" s="47">
        <v>46.176470588235297</v>
      </c>
      <c r="F67" s="59"/>
      <c r="G67" s="6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1:23" x14ac:dyDescent="0.25">
      <c r="A68" s="21">
        <v>58</v>
      </c>
      <c r="B68" s="76">
        <v>190705120042</v>
      </c>
      <c r="C68" s="47">
        <v>45.384615384615387</v>
      </c>
      <c r="D68" s="47"/>
      <c r="E68" s="47">
        <v>44.117647058823529</v>
      </c>
      <c r="F68" s="59"/>
      <c r="G68" s="6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1:23" x14ac:dyDescent="0.25">
      <c r="A69" s="21">
        <v>59</v>
      </c>
      <c r="B69" s="76">
        <v>190705120043</v>
      </c>
      <c r="C69" s="47">
        <v>40.769230769230766</v>
      </c>
      <c r="D69" s="47"/>
      <c r="E69" s="47">
        <v>44.705882352941181</v>
      </c>
      <c r="F69" s="59"/>
      <c r="G69" s="6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5" workbookViewId="0">
      <selection activeCell="K60" sqref="K60"/>
    </sheetView>
  </sheetViews>
  <sheetFormatPr defaultRowHeight="15" x14ac:dyDescent="0.25"/>
  <cols>
    <col min="2" max="2" width="14.710937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177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59/59*100</f>
        <v>100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51/59*100</f>
        <v>86.440677966101703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93.220338983050851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70</v>
      </c>
      <c r="D9" s="29"/>
      <c r="E9" s="29" t="s">
        <v>70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190705120001</v>
      </c>
      <c r="C11" s="47">
        <v>44.444444444444443</v>
      </c>
      <c r="D11" s="47">
        <f>COUNTIF(C11:C69,"&gt;="&amp;D10)</f>
        <v>59</v>
      </c>
      <c r="E11" s="47">
        <v>44.545454545454547</v>
      </c>
      <c r="F11" s="48">
        <f>COUNTIF(E11:E69,"&gt;="&amp;F10)</f>
        <v>51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1</v>
      </c>
    </row>
    <row r="12" spans="1:23" ht="16.5" thickBot="1" x14ac:dyDescent="0.3">
      <c r="A12" s="21">
        <v>2</v>
      </c>
      <c r="B12" s="45">
        <v>190705120002</v>
      </c>
      <c r="C12" s="47">
        <v>43.888888888888886</v>
      </c>
      <c r="D12" s="51">
        <f>(59/59)*100</f>
        <v>100</v>
      </c>
      <c r="E12" s="47">
        <v>30.454545454545453</v>
      </c>
      <c r="F12" s="52">
        <f>(51/59)*100</f>
        <v>86.440677966101703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1</v>
      </c>
    </row>
    <row r="13" spans="1:23" ht="16.5" thickBot="1" x14ac:dyDescent="0.3">
      <c r="A13" s="21">
        <v>3</v>
      </c>
      <c r="B13" s="45">
        <v>190705120003</v>
      </c>
      <c r="C13" s="47">
        <v>44.444444444444443</v>
      </c>
      <c r="D13" s="47"/>
      <c r="E13" s="47">
        <v>38.18181818181818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>
        <v>190705120005</v>
      </c>
      <c r="C14" s="47">
        <v>37.777777777777779</v>
      </c>
      <c r="D14" s="47"/>
      <c r="E14" s="47">
        <v>31.818181818181817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1</v>
      </c>
    </row>
    <row r="15" spans="1:23" ht="16.5" thickBot="1" x14ac:dyDescent="0.3">
      <c r="A15" s="21">
        <v>5</v>
      </c>
      <c r="B15" s="45">
        <v>190705120006</v>
      </c>
      <c r="C15" s="47">
        <v>40.555555555555557</v>
      </c>
      <c r="D15" s="47"/>
      <c r="E15" s="47">
        <v>41.363636363636367</v>
      </c>
      <c r="F15" s="53"/>
      <c r="G15" s="49" t="s">
        <v>95</v>
      </c>
      <c r="H15" s="50">
        <v>2</v>
      </c>
      <c r="I15" s="50">
        <v>2</v>
      </c>
      <c r="J15" s="50">
        <v>3</v>
      </c>
      <c r="K15" s="50">
        <v>2</v>
      </c>
      <c r="L15" s="50">
        <v>3</v>
      </c>
      <c r="M15" s="50">
        <v>2</v>
      </c>
      <c r="N15" s="50">
        <v>3</v>
      </c>
      <c r="O15" s="50">
        <v>1</v>
      </c>
      <c r="P15" s="50">
        <v>2</v>
      </c>
      <c r="Q15" s="50">
        <v>3</v>
      </c>
      <c r="R15" s="50">
        <v>3</v>
      </c>
      <c r="S15" s="50">
        <v>3</v>
      </c>
      <c r="T15" s="50">
        <v>3</v>
      </c>
      <c r="U15" s="50">
        <v>3</v>
      </c>
      <c r="V15" s="50">
        <v>2</v>
      </c>
      <c r="W15" s="50">
        <v>1</v>
      </c>
    </row>
    <row r="16" spans="1:23" ht="15.75" x14ac:dyDescent="0.25">
      <c r="A16" s="21">
        <v>6</v>
      </c>
      <c r="B16" s="45">
        <v>190705120007</v>
      </c>
      <c r="C16" s="47">
        <v>42.222222222222221</v>
      </c>
      <c r="D16" s="47"/>
      <c r="E16" s="47">
        <v>36.363636363636367</v>
      </c>
      <c r="F16" s="53"/>
      <c r="G16" s="54" t="s">
        <v>97</v>
      </c>
      <c r="H16" s="55">
        <f>AVERAGE(H11:H15)</f>
        <v>2.75</v>
      </c>
      <c r="I16" s="55">
        <f t="shared" ref="I16:W16" si="0">AVERAGE(I11:I15)</f>
        <v>2.75</v>
      </c>
      <c r="J16" s="55">
        <f t="shared" si="0"/>
        <v>3</v>
      </c>
      <c r="K16" s="55">
        <f t="shared" si="0"/>
        <v>2.75</v>
      </c>
      <c r="L16" s="55">
        <f t="shared" si="0"/>
        <v>3</v>
      </c>
      <c r="M16" s="55">
        <f t="shared" si="0"/>
        <v>2.75</v>
      </c>
      <c r="N16" s="55">
        <f t="shared" si="0"/>
        <v>3</v>
      </c>
      <c r="O16" s="55">
        <f t="shared" si="0"/>
        <v>2.5</v>
      </c>
      <c r="P16" s="55">
        <f t="shared" si="0"/>
        <v>2.25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1</v>
      </c>
    </row>
    <row r="17" spans="1:23" ht="15.75" x14ac:dyDescent="0.25">
      <c r="A17" s="21">
        <v>7</v>
      </c>
      <c r="B17" s="45">
        <v>190705120008</v>
      </c>
      <c r="C17" s="47">
        <v>41.666666666666664</v>
      </c>
      <c r="D17" s="47"/>
      <c r="E17" s="47">
        <v>34.090909090909093</v>
      </c>
      <c r="F17" s="47"/>
      <c r="G17" s="56" t="s">
        <v>99</v>
      </c>
      <c r="H17" s="57">
        <f>(93.22*H16)/100</f>
        <v>2.5635500000000002</v>
      </c>
      <c r="I17" s="57">
        <f t="shared" ref="I17:W17" si="1">(93.22*I16)/100</f>
        <v>2.5635500000000002</v>
      </c>
      <c r="J17" s="57">
        <f t="shared" si="1"/>
        <v>2.7965999999999998</v>
      </c>
      <c r="K17" s="57">
        <f t="shared" si="1"/>
        <v>2.5635500000000002</v>
      </c>
      <c r="L17" s="57">
        <f t="shared" si="1"/>
        <v>2.7965999999999998</v>
      </c>
      <c r="M17" s="57">
        <f t="shared" si="1"/>
        <v>2.5635500000000002</v>
      </c>
      <c r="N17" s="57">
        <f t="shared" si="1"/>
        <v>2.7965999999999998</v>
      </c>
      <c r="O17" s="57">
        <f t="shared" si="1"/>
        <v>2.3305000000000002</v>
      </c>
      <c r="P17" s="57">
        <f t="shared" si="1"/>
        <v>2.0974500000000003</v>
      </c>
      <c r="Q17" s="57">
        <f t="shared" si="1"/>
        <v>2.7965999999999998</v>
      </c>
      <c r="R17" s="57">
        <f t="shared" si="1"/>
        <v>2.7965999999999998</v>
      </c>
      <c r="S17" s="57">
        <f t="shared" si="1"/>
        <v>2.7965999999999998</v>
      </c>
      <c r="T17" s="57">
        <f t="shared" si="1"/>
        <v>2.7965999999999998</v>
      </c>
      <c r="U17" s="57">
        <f t="shared" si="1"/>
        <v>2.7965999999999998</v>
      </c>
      <c r="V17" s="57">
        <f t="shared" si="1"/>
        <v>1.8644000000000001</v>
      </c>
      <c r="W17" s="57">
        <f t="shared" si="1"/>
        <v>0.93220000000000003</v>
      </c>
    </row>
    <row r="18" spans="1:23" x14ac:dyDescent="0.25">
      <c r="A18" s="21">
        <v>8</v>
      </c>
      <c r="B18" s="45">
        <v>190705120009</v>
      </c>
      <c r="C18" s="47">
        <v>35</v>
      </c>
      <c r="D18" s="47"/>
      <c r="E18" s="47">
        <v>25.90909090909091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>
        <v>190705120010</v>
      </c>
      <c r="C19" s="47">
        <v>41.111111111111114</v>
      </c>
      <c r="D19" s="47"/>
      <c r="E19" s="47">
        <v>37.272727272727273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>
        <v>190705120011</v>
      </c>
      <c r="C20" s="47">
        <v>35</v>
      </c>
      <c r="D20" s="47"/>
      <c r="E20" s="47">
        <v>25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>
        <v>190705120012</v>
      </c>
      <c r="C21" s="47">
        <v>40</v>
      </c>
      <c r="D21" s="47"/>
      <c r="E21" s="47">
        <v>41.81818181818182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>
        <v>190705120013</v>
      </c>
      <c r="C22" s="47">
        <v>45.555555555555557</v>
      </c>
      <c r="D22" s="47"/>
      <c r="E22" s="47">
        <v>31.363636363636363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>
        <v>190705120014</v>
      </c>
      <c r="C23" s="47">
        <v>40</v>
      </c>
      <c r="D23" s="47"/>
      <c r="E23" s="47">
        <v>40.909090909090907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>
        <v>190705120015</v>
      </c>
      <c r="C24" s="47">
        <v>40</v>
      </c>
      <c r="D24" s="47"/>
      <c r="E24" s="47">
        <v>42.272727272727273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>
        <v>190705120016</v>
      </c>
      <c r="C25" s="47">
        <v>42.222222222222221</v>
      </c>
      <c r="D25" s="67"/>
      <c r="E25" s="47">
        <v>37.272727272727273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>
        <v>190705120017</v>
      </c>
      <c r="C26" s="47">
        <v>37.777777777777779</v>
      </c>
      <c r="D26" s="47"/>
      <c r="E26" s="47">
        <v>29.545454545454547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>
        <v>190705120018</v>
      </c>
      <c r="C27" s="47">
        <v>38.888888888888886</v>
      </c>
      <c r="D27" s="47"/>
      <c r="E27" s="47">
        <v>27.272727272727273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>
        <v>190705120019</v>
      </c>
      <c r="C28" s="47">
        <v>35</v>
      </c>
      <c r="D28" s="47"/>
      <c r="E28" s="47">
        <v>41.81818181818182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>
        <v>190705120020</v>
      </c>
      <c r="C29" s="47">
        <v>43.333333333333336</v>
      </c>
      <c r="D29" s="47"/>
      <c r="E29" s="47">
        <v>41.81818181818182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>
        <v>190705120021</v>
      </c>
      <c r="C30" s="47">
        <v>38.888888888888886</v>
      </c>
      <c r="D30" s="47"/>
      <c r="E30" s="47">
        <v>35.454545454545453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>
        <v>190705120022</v>
      </c>
      <c r="C31" s="47">
        <v>47.222222222222221</v>
      </c>
      <c r="D31" s="47"/>
      <c r="E31" s="47">
        <v>38.636363636363633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>
        <v>190705120023</v>
      </c>
      <c r="C32" s="47">
        <v>36.666666666666664</v>
      </c>
      <c r="D32" s="47"/>
      <c r="E32" s="47">
        <v>39.545454545454547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>
        <v>190705120024</v>
      </c>
      <c r="C33" s="47">
        <v>32.777777777777779</v>
      </c>
      <c r="D33" s="47"/>
      <c r="E33" s="47">
        <v>21.363636363636363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>
        <v>190705120025</v>
      </c>
      <c r="C34" s="47">
        <v>44.444444444444443</v>
      </c>
      <c r="D34" s="47"/>
      <c r="E34" s="47">
        <v>32.272727272727273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>
        <v>190705120026</v>
      </c>
      <c r="C35" s="47">
        <v>44.444444444444443</v>
      </c>
      <c r="D35" s="47"/>
      <c r="E35" s="47">
        <v>44.545454545454547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>
        <v>190705120027</v>
      </c>
      <c r="C36" s="47">
        <v>42.222222222222221</v>
      </c>
      <c r="D36" s="47"/>
      <c r="E36" s="47">
        <v>34.545454545454547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>
        <v>190705120028</v>
      </c>
      <c r="C37" s="47">
        <v>37.777777777777779</v>
      </c>
      <c r="D37" s="47"/>
      <c r="E37" s="47">
        <v>31.818181818181817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>
        <v>190705120029</v>
      </c>
      <c r="C38" s="47">
        <v>36.666666666666664</v>
      </c>
      <c r="D38" s="47"/>
      <c r="E38" s="47">
        <v>32.727272727272727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>
        <v>190705120030</v>
      </c>
      <c r="C39" s="47">
        <v>40</v>
      </c>
      <c r="D39" s="47"/>
      <c r="E39" s="47">
        <v>26.363636363636363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>
        <v>190705120031</v>
      </c>
      <c r="C40" s="47">
        <v>37.777777777777779</v>
      </c>
      <c r="D40" s="47"/>
      <c r="E40" s="47">
        <v>33.636363636363633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>
        <v>190705120032</v>
      </c>
      <c r="C41" s="47">
        <v>38.888888888888886</v>
      </c>
      <c r="D41" s="47"/>
      <c r="E41" s="47">
        <v>35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>
        <v>190705120033</v>
      </c>
      <c r="C42" s="47">
        <v>41.111111111111114</v>
      </c>
      <c r="D42" s="47"/>
      <c r="E42" s="47">
        <v>43.18181818181818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>
        <v>190705120034</v>
      </c>
      <c r="C43" s="47">
        <v>38.888888888888886</v>
      </c>
      <c r="D43" s="47"/>
      <c r="E43" s="47">
        <v>24.545454545454547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>
        <v>190705120035</v>
      </c>
      <c r="C44" s="47">
        <v>43.333333333333336</v>
      </c>
      <c r="D44" s="47"/>
      <c r="E44" s="47">
        <v>34.545454545454547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>
        <v>190705120036</v>
      </c>
      <c r="C45" s="47">
        <v>42.777777777777779</v>
      </c>
      <c r="D45" s="47"/>
      <c r="E45" s="47">
        <v>27.727272727272727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>
        <v>190705120037</v>
      </c>
      <c r="C46" s="47">
        <v>43.333333333333336</v>
      </c>
      <c r="D46" s="47"/>
      <c r="E46" s="47">
        <v>42.727272727272727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>
        <v>190705120038</v>
      </c>
      <c r="C47" s="47">
        <v>44.444444444444443</v>
      </c>
      <c r="D47" s="47"/>
      <c r="E47" s="47">
        <v>42.727272727272727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>
        <v>190705120039</v>
      </c>
      <c r="C48" s="47">
        <v>41.111111111111114</v>
      </c>
      <c r="D48" s="47"/>
      <c r="E48" s="47">
        <v>27.272727272727273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>
        <v>190705120040</v>
      </c>
      <c r="C49" s="47">
        <v>43.333333333333336</v>
      </c>
      <c r="D49" s="47"/>
      <c r="E49" s="47">
        <v>29.09090909090909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>
        <v>190705120041</v>
      </c>
      <c r="C50" s="47">
        <v>35.555555555555557</v>
      </c>
      <c r="D50" s="47"/>
      <c r="E50" s="47">
        <v>36.363636363636367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>
        <v>190705120042</v>
      </c>
      <c r="C51" s="47">
        <v>38.888888888888886</v>
      </c>
      <c r="D51" s="47"/>
      <c r="E51" s="47">
        <v>25.454545454545453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>
        <v>190705120043</v>
      </c>
      <c r="C52" s="47">
        <v>40</v>
      </c>
      <c r="D52" s="67"/>
      <c r="E52" s="47">
        <v>34.090909090909093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190605120001</v>
      </c>
      <c r="C53" s="47">
        <v>47.222222222222221</v>
      </c>
      <c r="D53" s="67"/>
      <c r="E53" s="47">
        <v>45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>
        <v>190605120002</v>
      </c>
      <c r="C54" s="47">
        <v>49.444444444444443</v>
      </c>
      <c r="D54" s="47"/>
      <c r="E54" s="47">
        <v>43.18181818181818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>
        <v>190605120003</v>
      </c>
      <c r="C55" s="47">
        <v>48.888888888888886</v>
      </c>
      <c r="D55" s="47"/>
      <c r="E55" s="47">
        <v>45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>
        <v>190605120004</v>
      </c>
      <c r="C56" s="47">
        <v>49.444444444444443</v>
      </c>
      <c r="D56" s="47"/>
      <c r="E56" s="47">
        <v>44.545454545454547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>
        <v>190605120005</v>
      </c>
      <c r="C57" s="47">
        <v>47.222222222222221</v>
      </c>
      <c r="D57" s="47"/>
      <c r="E57" s="47">
        <v>42.727272727272727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>
        <v>190605120006</v>
      </c>
      <c r="C58" s="47">
        <v>45</v>
      </c>
      <c r="D58" s="47"/>
      <c r="E58" s="47">
        <v>44.545454545454547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>
        <v>190605120008</v>
      </c>
      <c r="C59" s="47">
        <v>50</v>
      </c>
      <c r="D59" s="88"/>
      <c r="E59" s="47">
        <v>48.636363636363633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>
        <v>190605120009</v>
      </c>
      <c r="C60" s="47">
        <v>50</v>
      </c>
      <c r="D60" s="89"/>
      <c r="E60" s="47">
        <v>45.909090909090907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>
        <v>190605120012</v>
      </c>
      <c r="C61" s="47">
        <v>49.444444444444443</v>
      </c>
      <c r="D61" s="88"/>
      <c r="E61" s="47">
        <v>43.636363636363633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>
        <v>190605120013</v>
      </c>
      <c r="C62" s="47">
        <v>47.222222222222221</v>
      </c>
      <c r="D62" s="88"/>
      <c r="E62" s="47">
        <v>45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>
        <v>190605120014</v>
      </c>
      <c r="C63" s="47">
        <v>47.222222222222221</v>
      </c>
      <c r="D63" s="88"/>
      <c r="E63" s="47">
        <v>45.454545454545453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>
        <v>190605120015</v>
      </c>
      <c r="C64" s="47">
        <v>50</v>
      </c>
      <c r="D64" s="88"/>
      <c r="E64" s="47">
        <v>48.636363636363633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>
        <v>190605120016</v>
      </c>
      <c r="C65" s="47">
        <v>49.444444444444443</v>
      </c>
      <c r="D65" s="88"/>
      <c r="E65" s="47">
        <v>46.363636363636367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>
        <v>190605120017</v>
      </c>
      <c r="C66" s="47">
        <v>49.444444444444443</v>
      </c>
      <c r="D66" s="88"/>
      <c r="E66" s="47">
        <v>44.545454545454547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>
        <v>190605120018</v>
      </c>
      <c r="C67" s="47">
        <v>45</v>
      </c>
      <c r="D67" s="88"/>
      <c r="E67" s="47">
        <v>40.909090909090907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>
        <v>192205120002</v>
      </c>
      <c r="C68" s="47">
        <v>42.222222222222221</v>
      </c>
      <c r="D68" s="88"/>
      <c r="E68" s="47">
        <v>44.545454545454547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>
        <v>192205120004</v>
      </c>
      <c r="C69" s="47">
        <v>43.333333333333336</v>
      </c>
      <c r="D69" s="88"/>
      <c r="E69" s="47">
        <v>40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58" workbookViewId="0">
      <selection activeCell="I66" sqref="I66"/>
    </sheetView>
  </sheetViews>
  <sheetFormatPr defaultRowHeight="15" x14ac:dyDescent="0.25"/>
  <cols>
    <col min="2" max="2" width="15.8554687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173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59/59*100</f>
        <v>100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58/59*100</f>
        <v>98.305084745762713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99.152542372881356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174</v>
      </c>
      <c r="D9" s="29"/>
      <c r="E9" s="29" t="s">
        <v>174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>
        <v>190705120001</v>
      </c>
      <c r="C11" s="87">
        <v>48.75</v>
      </c>
      <c r="D11" s="47">
        <f>COUNTIF(C11:C69,"&gt;="&amp;D10)</f>
        <v>59</v>
      </c>
      <c r="E11" s="87">
        <v>50</v>
      </c>
      <c r="F11" s="48">
        <f>COUNTIF(E11:E69,"&gt;="&amp;F10)</f>
        <v>58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1</v>
      </c>
      <c r="W11" s="50">
        <v>3</v>
      </c>
    </row>
    <row r="12" spans="1:23" ht="16.5" thickBot="1" x14ac:dyDescent="0.3">
      <c r="A12" s="21">
        <v>2</v>
      </c>
      <c r="B12" s="45">
        <v>190705120002</v>
      </c>
      <c r="C12" s="87">
        <v>42.5</v>
      </c>
      <c r="D12" s="51">
        <f>(59/59)*100</f>
        <v>100</v>
      </c>
      <c r="E12" s="87">
        <v>39.166666666666671</v>
      </c>
      <c r="F12" s="52">
        <f>(58/59)*100</f>
        <v>98.305084745762713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1</v>
      </c>
      <c r="W12" s="50">
        <v>3</v>
      </c>
    </row>
    <row r="13" spans="1:23" ht="16.5" thickBot="1" x14ac:dyDescent="0.3">
      <c r="A13" s="21">
        <v>3</v>
      </c>
      <c r="B13" s="45">
        <v>190705120003</v>
      </c>
      <c r="C13" s="87">
        <v>45</v>
      </c>
      <c r="D13" s="47"/>
      <c r="E13" s="87">
        <v>35.833333333333336</v>
      </c>
      <c r="F13" s="53"/>
      <c r="G13" s="49" t="s">
        <v>93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>
        <v>190705120005</v>
      </c>
      <c r="C14" s="87">
        <v>41.25</v>
      </c>
      <c r="D14" s="47"/>
      <c r="E14" s="87">
        <v>30.833333333333336</v>
      </c>
      <c r="F14" s="53"/>
      <c r="G14" s="49" t="s">
        <v>95</v>
      </c>
      <c r="H14" s="50">
        <v>2</v>
      </c>
      <c r="I14" s="50">
        <v>2</v>
      </c>
      <c r="J14" s="50">
        <v>3</v>
      </c>
      <c r="K14" s="50">
        <v>2</v>
      </c>
      <c r="L14" s="50">
        <v>3</v>
      </c>
      <c r="M14" s="50">
        <v>2</v>
      </c>
      <c r="N14" s="50">
        <v>3</v>
      </c>
      <c r="O14" s="50">
        <v>1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1</v>
      </c>
      <c r="W14" s="50">
        <v>3</v>
      </c>
    </row>
    <row r="15" spans="1:23" ht="15.75" x14ac:dyDescent="0.25">
      <c r="A15" s="21">
        <v>5</v>
      </c>
      <c r="B15" s="45">
        <v>190705120006</v>
      </c>
      <c r="C15" s="87">
        <v>37.5</v>
      </c>
      <c r="D15" s="47"/>
      <c r="E15" s="87">
        <v>40</v>
      </c>
      <c r="F15" s="53"/>
      <c r="G15" s="54" t="s">
        <v>97</v>
      </c>
      <c r="H15" s="55">
        <f>AVERAGE(H11:H14)</f>
        <v>2.6666666666666665</v>
      </c>
      <c r="I15" s="55">
        <f t="shared" ref="I15:W15" si="0">AVERAGE(I11:I14)</f>
        <v>2.6666666666666665</v>
      </c>
      <c r="J15" s="55">
        <f t="shared" si="0"/>
        <v>3</v>
      </c>
      <c r="K15" s="55">
        <f t="shared" si="0"/>
        <v>2.6666666666666665</v>
      </c>
      <c r="L15" s="55">
        <f t="shared" si="0"/>
        <v>3</v>
      </c>
      <c r="M15" s="55">
        <f t="shared" si="0"/>
        <v>2.6666666666666665</v>
      </c>
      <c r="N15" s="55">
        <f t="shared" si="0"/>
        <v>3</v>
      </c>
      <c r="O15" s="55">
        <f t="shared" si="0"/>
        <v>2.3333333333333335</v>
      </c>
      <c r="P15" s="55">
        <f t="shared" si="0"/>
        <v>2.3333333333333335</v>
      </c>
      <c r="Q15" s="55">
        <f t="shared" si="0"/>
        <v>3</v>
      </c>
      <c r="R15" s="55">
        <f t="shared" si="0"/>
        <v>3</v>
      </c>
      <c r="S15" s="55">
        <f t="shared" si="0"/>
        <v>3</v>
      </c>
      <c r="T15" s="55">
        <f t="shared" si="0"/>
        <v>3</v>
      </c>
      <c r="U15" s="55">
        <f t="shared" si="0"/>
        <v>3</v>
      </c>
      <c r="V15" s="55">
        <f t="shared" si="0"/>
        <v>1</v>
      </c>
      <c r="W15" s="55">
        <f t="shared" si="0"/>
        <v>3</v>
      </c>
    </row>
    <row r="16" spans="1:23" ht="15.75" x14ac:dyDescent="0.25">
      <c r="A16" s="21">
        <v>6</v>
      </c>
      <c r="B16" s="45">
        <v>190705120007</v>
      </c>
      <c r="C16" s="87">
        <v>45</v>
      </c>
      <c r="D16" s="47"/>
      <c r="E16" s="87">
        <v>45</v>
      </c>
      <c r="F16" s="53"/>
      <c r="G16" s="56" t="s">
        <v>99</v>
      </c>
      <c r="H16" s="57">
        <f>(99.15*H15)/100</f>
        <v>2.6439999999999997</v>
      </c>
      <c r="I16" s="57">
        <f t="shared" ref="I16:V16" si="1">(99.15*I15)/100</f>
        <v>2.6439999999999997</v>
      </c>
      <c r="J16" s="57">
        <f t="shared" si="1"/>
        <v>2.9745000000000004</v>
      </c>
      <c r="K16" s="57">
        <f t="shared" si="1"/>
        <v>2.6439999999999997</v>
      </c>
      <c r="L16" s="57">
        <f t="shared" si="1"/>
        <v>2.9745000000000004</v>
      </c>
      <c r="M16" s="57">
        <f t="shared" si="1"/>
        <v>2.6439999999999997</v>
      </c>
      <c r="N16" s="57">
        <f t="shared" si="1"/>
        <v>2.9745000000000004</v>
      </c>
      <c r="O16" s="57">
        <f t="shared" si="1"/>
        <v>2.3135000000000003</v>
      </c>
      <c r="P16" s="57">
        <f t="shared" si="1"/>
        <v>2.3135000000000003</v>
      </c>
      <c r="Q16" s="57">
        <f t="shared" si="1"/>
        <v>2.9745000000000004</v>
      </c>
      <c r="R16" s="57">
        <f t="shared" si="1"/>
        <v>2.9745000000000004</v>
      </c>
      <c r="S16" s="57">
        <f t="shared" si="1"/>
        <v>2.9745000000000004</v>
      </c>
      <c r="T16" s="57">
        <f t="shared" si="1"/>
        <v>2.9745000000000004</v>
      </c>
      <c r="U16" s="57">
        <f t="shared" si="1"/>
        <v>2.9745000000000004</v>
      </c>
      <c r="V16" s="57">
        <f t="shared" si="1"/>
        <v>0.99150000000000005</v>
      </c>
      <c r="W16" s="57">
        <f>(99.15*W15)/100</f>
        <v>2.9745000000000004</v>
      </c>
    </row>
    <row r="17" spans="1:23" x14ac:dyDescent="0.25">
      <c r="A17" s="21">
        <v>7</v>
      </c>
      <c r="B17" s="45">
        <v>190705120008</v>
      </c>
      <c r="C17" s="87">
        <v>45</v>
      </c>
      <c r="D17" s="47"/>
      <c r="E17" s="87">
        <v>40</v>
      </c>
      <c r="F17" s="47"/>
      <c r="G17" s="21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2"/>
    </row>
    <row r="18" spans="1:23" x14ac:dyDescent="0.25">
      <c r="A18" s="21">
        <v>8</v>
      </c>
      <c r="B18" s="45">
        <v>190705120009</v>
      </c>
      <c r="C18" s="87">
        <v>38.75</v>
      </c>
      <c r="D18" s="47"/>
      <c r="E18" s="87">
        <v>36.666666666666671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>
        <v>190705120010</v>
      </c>
      <c r="C19" s="87">
        <v>40</v>
      </c>
      <c r="D19" s="47"/>
      <c r="E19" s="87">
        <v>40.833333333333336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>
        <v>190705120011</v>
      </c>
      <c r="C20" s="87">
        <v>33.75</v>
      </c>
      <c r="D20" s="47"/>
      <c r="E20" s="87">
        <v>32.5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>
        <v>190705120012</v>
      </c>
      <c r="C21" s="87">
        <v>45</v>
      </c>
      <c r="D21" s="47"/>
      <c r="E21" s="87">
        <v>50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>
        <v>190705120013</v>
      </c>
      <c r="C22" s="87">
        <v>35</v>
      </c>
      <c r="D22" s="47"/>
      <c r="E22" s="87">
        <v>30.833333333333336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>
        <v>190705120014</v>
      </c>
      <c r="C23" s="87">
        <v>45</v>
      </c>
      <c r="D23" s="47"/>
      <c r="E23" s="87">
        <v>50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>
        <v>190705120015</v>
      </c>
      <c r="C24" s="87">
        <v>45</v>
      </c>
      <c r="D24" s="47"/>
      <c r="E24" s="87">
        <v>50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>
        <v>190705120016</v>
      </c>
      <c r="C25" s="87">
        <v>46.25</v>
      </c>
      <c r="D25" s="67"/>
      <c r="E25" s="87">
        <v>40.833333333333336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>
        <v>190705120017</v>
      </c>
      <c r="C26" s="87">
        <v>38.75</v>
      </c>
      <c r="D26" s="47"/>
      <c r="E26" s="87">
        <v>36.666666666666671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>
        <v>190705120018</v>
      </c>
      <c r="C27" s="87">
        <v>38.75</v>
      </c>
      <c r="D27" s="47"/>
      <c r="E27" s="87">
        <v>36.666666666666671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>
        <v>190705120019</v>
      </c>
      <c r="C28" s="87">
        <v>43.75</v>
      </c>
      <c r="D28" s="47"/>
      <c r="E28" s="87">
        <v>50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>
        <v>190705120020</v>
      </c>
      <c r="C29" s="87">
        <v>47.5</v>
      </c>
      <c r="D29" s="47"/>
      <c r="E29" s="87">
        <v>50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>
        <v>190705120021</v>
      </c>
      <c r="C30" s="87">
        <v>45</v>
      </c>
      <c r="D30" s="47"/>
      <c r="E30" s="87">
        <v>43.333333333333336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>
        <v>190705120022</v>
      </c>
      <c r="C31" s="87">
        <v>46.25</v>
      </c>
      <c r="D31" s="47"/>
      <c r="E31" s="87">
        <v>42.5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>
        <v>190705120023</v>
      </c>
      <c r="C32" s="87">
        <v>42.5</v>
      </c>
      <c r="D32" s="47"/>
      <c r="E32" s="87">
        <v>41.666666666666671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>
        <v>190705120024</v>
      </c>
      <c r="C33" s="87">
        <v>27.5</v>
      </c>
      <c r="D33" s="47"/>
      <c r="E33" s="87">
        <v>36.666666666666671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>
        <v>190705120025</v>
      </c>
      <c r="C34" s="87">
        <v>45</v>
      </c>
      <c r="D34" s="47"/>
      <c r="E34" s="87">
        <v>41.666666666666671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>
        <v>190705120026</v>
      </c>
      <c r="C35" s="87">
        <v>47.5</v>
      </c>
      <c r="D35" s="47"/>
      <c r="E35" s="87">
        <v>45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>
        <v>190705120027</v>
      </c>
      <c r="C36" s="87">
        <v>47.5</v>
      </c>
      <c r="D36" s="47"/>
      <c r="E36" s="87">
        <v>40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>
        <v>190705120028</v>
      </c>
      <c r="C37" s="87">
        <v>38.75</v>
      </c>
      <c r="D37" s="47"/>
      <c r="E37" s="87">
        <v>36.666666666666671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>
        <v>190705120029</v>
      </c>
      <c r="C38" s="87">
        <v>35</v>
      </c>
      <c r="D38" s="47"/>
      <c r="E38" s="87">
        <v>43.333333333333336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>
        <v>190705120030</v>
      </c>
      <c r="C39" s="87">
        <v>33.75</v>
      </c>
      <c r="D39" s="47"/>
      <c r="E39" s="87">
        <v>40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>
        <v>190705120031</v>
      </c>
      <c r="C40" s="87">
        <v>35</v>
      </c>
      <c r="D40" s="47"/>
      <c r="E40" s="87">
        <v>25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>
        <v>190705120032</v>
      </c>
      <c r="C41" s="87">
        <v>36.25</v>
      </c>
      <c r="D41" s="47"/>
      <c r="E41" s="87">
        <v>35.833333333333336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>
        <v>190705120033</v>
      </c>
      <c r="C42" s="87">
        <v>46.25</v>
      </c>
      <c r="D42" s="47"/>
      <c r="E42" s="87">
        <v>50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>
        <v>190705120034</v>
      </c>
      <c r="C43" s="87">
        <v>35</v>
      </c>
      <c r="D43" s="47"/>
      <c r="E43" s="87">
        <v>40.833333333333336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>
        <v>190705120035</v>
      </c>
      <c r="C44" s="87">
        <v>36.25</v>
      </c>
      <c r="D44" s="47"/>
      <c r="E44" s="87">
        <v>40.833333333333336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>
        <v>190705120036</v>
      </c>
      <c r="C45" s="87">
        <v>36.25</v>
      </c>
      <c r="D45" s="47"/>
      <c r="E45" s="87">
        <v>42.5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>
        <v>190705120037</v>
      </c>
      <c r="C46" s="87">
        <v>45</v>
      </c>
      <c r="D46" s="47"/>
      <c r="E46" s="87">
        <v>48.333333333333336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>
        <v>190705120038</v>
      </c>
      <c r="C47" s="87">
        <v>47.5</v>
      </c>
      <c r="D47" s="47"/>
      <c r="E47" s="87">
        <v>50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>
        <v>190705120039</v>
      </c>
      <c r="C48" s="87">
        <v>36.25</v>
      </c>
      <c r="D48" s="47"/>
      <c r="E48" s="87">
        <v>40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>
        <v>190705120040</v>
      </c>
      <c r="C49" s="87">
        <v>35</v>
      </c>
      <c r="D49" s="47"/>
      <c r="E49" s="87">
        <v>30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>
        <v>190705120041</v>
      </c>
      <c r="C50" s="87">
        <v>43.75</v>
      </c>
      <c r="D50" s="47"/>
      <c r="E50" s="87">
        <v>40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>
        <v>190705120042</v>
      </c>
      <c r="C51" s="87">
        <v>32.5</v>
      </c>
      <c r="D51" s="47"/>
      <c r="E51" s="87">
        <v>42.5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>
        <v>190705120043</v>
      </c>
      <c r="C52" s="87">
        <v>28.75</v>
      </c>
      <c r="D52" s="67"/>
      <c r="E52" s="87">
        <v>36.666666666666671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>
        <v>190605120001</v>
      </c>
      <c r="C53" s="87">
        <v>46.25</v>
      </c>
      <c r="D53" s="67"/>
      <c r="E53" s="87">
        <v>48.333333333333336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>
        <v>190605120002</v>
      </c>
      <c r="C54" s="87">
        <v>47.5</v>
      </c>
      <c r="D54" s="47"/>
      <c r="E54" s="87">
        <v>50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>
        <v>190605120003</v>
      </c>
      <c r="C55" s="87">
        <v>47.5</v>
      </c>
      <c r="D55" s="47"/>
      <c r="E55" s="87">
        <v>50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>
        <v>190605120004</v>
      </c>
      <c r="C56" s="87">
        <v>48.75</v>
      </c>
      <c r="D56" s="47"/>
      <c r="E56" s="87">
        <v>50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>
        <v>190605120005</v>
      </c>
      <c r="C57" s="87">
        <v>46.25</v>
      </c>
      <c r="D57" s="47"/>
      <c r="E57" s="87">
        <v>49.166666666666671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>
        <v>190605120006</v>
      </c>
      <c r="C58" s="87">
        <v>38.75</v>
      </c>
      <c r="D58" s="47"/>
      <c r="E58" s="87">
        <v>50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x14ac:dyDescent="0.25">
      <c r="A59" s="21">
        <v>49</v>
      </c>
      <c r="B59" s="45">
        <v>190605120008</v>
      </c>
      <c r="C59" s="87">
        <v>50</v>
      </c>
      <c r="D59" s="94"/>
      <c r="E59" s="87">
        <v>50</v>
      </c>
      <c r="F59" s="94"/>
      <c r="G59" s="2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1">
        <v>50</v>
      </c>
      <c r="B60" s="45">
        <v>190605120009</v>
      </c>
      <c r="C60" s="87">
        <v>50</v>
      </c>
      <c r="D60" s="94"/>
      <c r="E60" s="87">
        <v>50</v>
      </c>
      <c r="F60" s="94"/>
      <c r="G60" s="2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1">
        <v>51</v>
      </c>
      <c r="B61" s="45">
        <v>190605120012</v>
      </c>
      <c r="C61" s="87">
        <v>48.75</v>
      </c>
      <c r="D61" s="94"/>
      <c r="E61" s="87">
        <v>49.166666666666671</v>
      </c>
      <c r="F61" s="94"/>
      <c r="G61" s="2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>
        <v>190605120013</v>
      </c>
      <c r="C62" s="87">
        <v>48.75</v>
      </c>
      <c r="D62" s="94"/>
      <c r="E62" s="87">
        <v>50</v>
      </c>
      <c r="F62" s="94"/>
      <c r="G62" s="2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>
        <v>190605120014</v>
      </c>
      <c r="C63" s="87">
        <v>48.75</v>
      </c>
      <c r="D63" s="94"/>
      <c r="E63" s="87">
        <v>50</v>
      </c>
      <c r="F63" s="94"/>
      <c r="G63" s="2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>
        <v>190605120015</v>
      </c>
      <c r="C64" s="87">
        <v>50</v>
      </c>
      <c r="D64" s="94"/>
      <c r="E64" s="87">
        <v>50</v>
      </c>
      <c r="F64" s="94"/>
      <c r="G64" s="2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>
        <v>190605120016</v>
      </c>
      <c r="C65" s="87">
        <v>46.25</v>
      </c>
      <c r="D65" s="94"/>
      <c r="E65" s="87">
        <v>50</v>
      </c>
      <c r="F65" s="94"/>
      <c r="G65" s="2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1">
        <v>56</v>
      </c>
      <c r="B66" s="45">
        <v>190605120017</v>
      </c>
      <c r="C66" s="87">
        <v>48.75</v>
      </c>
      <c r="D66" s="94"/>
      <c r="E66" s="87">
        <v>49.166666666666671</v>
      </c>
      <c r="F66" s="94"/>
      <c r="G66" s="2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1">
        <v>57</v>
      </c>
      <c r="B67" s="45">
        <v>190605120018</v>
      </c>
      <c r="C67" s="87">
        <v>45</v>
      </c>
      <c r="D67" s="94"/>
      <c r="E67" s="87">
        <v>46.666666666666671</v>
      </c>
      <c r="F67" s="94"/>
      <c r="G67" s="2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1">
        <v>58</v>
      </c>
      <c r="B68" s="45">
        <v>192205120002</v>
      </c>
      <c r="C68" s="87">
        <v>41.25</v>
      </c>
      <c r="D68" s="94"/>
      <c r="E68" s="87">
        <v>50</v>
      </c>
      <c r="F68" s="94"/>
      <c r="G68" s="2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>
        <v>192205120004</v>
      </c>
      <c r="C69" s="87">
        <v>40</v>
      </c>
      <c r="D69" s="94"/>
      <c r="E69" s="87">
        <v>40.833333333333336</v>
      </c>
      <c r="F69" s="94"/>
      <c r="G69" s="2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10" workbookViewId="0">
      <selection activeCell="H63" sqref="H63"/>
    </sheetView>
  </sheetViews>
  <sheetFormatPr defaultRowHeight="15" x14ac:dyDescent="0.25"/>
  <cols>
    <col min="2" max="2" width="1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166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57/60*100</f>
        <v>95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f>33/60*100</f>
        <v>55.000000000000007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75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164</v>
      </c>
      <c r="D9" s="29"/>
      <c r="E9" s="29" t="s">
        <v>164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75">
        <v>37</v>
      </c>
      <c r="D11" s="47">
        <f>COUNTIF(C11:C70,"&gt;="&amp;D10)</f>
        <v>57</v>
      </c>
      <c r="E11" s="75">
        <v>39</v>
      </c>
      <c r="F11" s="48">
        <f>COUNTIF(E11:E70,"&gt;="&amp;F10)</f>
        <v>33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2</v>
      </c>
      <c r="W11" s="50">
        <v>2</v>
      </c>
    </row>
    <row r="12" spans="1:23" ht="16.5" thickBot="1" x14ac:dyDescent="0.3">
      <c r="A12" s="21">
        <v>2</v>
      </c>
      <c r="B12" s="45" t="s">
        <v>90</v>
      </c>
      <c r="C12" s="75">
        <v>33</v>
      </c>
      <c r="D12" s="51">
        <f>(57/60)*100</f>
        <v>95</v>
      </c>
      <c r="E12" s="75">
        <v>26</v>
      </c>
      <c r="F12" s="52">
        <f>(33/60)*100</f>
        <v>55.000000000000007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2</v>
      </c>
      <c r="W12" s="50">
        <v>2</v>
      </c>
    </row>
    <row r="13" spans="1:23" ht="16.5" thickBot="1" x14ac:dyDescent="0.3">
      <c r="A13" s="21">
        <v>3</v>
      </c>
      <c r="B13" s="45" t="s">
        <v>92</v>
      </c>
      <c r="C13" s="75">
        <v>38</v>
      </c>
      <c r="D13" s="47"/>
      <c r="E13" s="75">
        <v>40</v>
      </c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162</v>
      </c>
      <c r="C14" s="75">
        <v>36</v>
      </c>
      <c r="D14" s="47"/>
      <c r="E14" s="75">
        <v>0</v>
      </c>
      <c r="F14" s="53"/>
      <c r="G14" s="49" t="s">
        <v>93</v>
      </c>
      <c r="H14" s="50">
        <v>3</v>
      </c>
      <c r="I14" s="50">
        <v>3</v>
      </c>
      <c r="J14" s="50">
        <v>3</v>
      </c>
      <c r="K14" s="50">
        <v>3</v>
      </c>
      <c r="L14" s="50">
        <v>3</v>
      </c>
      <c r="M14" s="50">
        <v>3</v>
      </c>
      <c r="N14" s="50">
        <v>3</v>
      </c>
      <c r="O14" s="50">
        <v>3</v>
      </c>
      <c r="P14" s="50">
        <v>2</v>
      </c>
      <c r="Q14" s="50">
        <v>3</v>
      </c>
      <c r="R14" s="50">
        <v>3</v>
      </c>
      <c r="S14" s="50">
        <v>3</v>
      </c>
      <c r="T14" s="50">
        <v>3</v>
      </c>
      <c r="U14" s="50">
        <v>3</v>
      </c>
      <c r="V14" s="50">
        <v>2</v>
      </c>
      <c r="W14" s="50">
        <v>2</v>
      </c>
    </row>
    <row r="15" spans="1:23" ht="16.5" thickBot="1" x14ac:dyDescent="0.3">
      <c r="A15" s="21">
        <v>5</v>
      </c>
      <c r="B15" s="45" t="s">
        <v>94</v>
      </c>
      <c r="C15" s="75">
        <v>35</v>
      </c>
      <c r="D15" s="47"/>
      <c r="E15" s="75">
        <v>24</v>
      </c>
      <c r="F15" s="53"/>
      <c r="G15" s="49" t="s">
        <v>95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ht="15.75" x14ac:dyDescent="0.25">
      <c r="A16" s="21">
        <v>6</v>
      </c>
      <c r="B16" s="45" t="s">
        <v>96</v>
      </c>
      <c r="C16" s="75">
        <v>32</v>
      </c>
      <c r="D16" s="47"/>
      <c r="E16" s="75">
        <v>30</v>
      </c>
      <c r="F16" s="53"/>
      <c r="G16" s="54" t="s">
        <v>97</v>
      </c>
      <c r="H16" s="55">
        <f>AVERAGE(H11:H15)</f>
        <v>3</v>
      </c>
      <c r="I16" s="55">
        <f t="shared" ref="I16:W16" si="0">AVERAGE(I11:I15)</f>
        <v>3</v>
      </c>
      <c r="J16" s="55">
        <f t="shared" si="0"/>
        <v>3</v>
      </c>
      <c r="K16" s="55">
        <f t="shared" si="0"/>
        <v>3</v>
      </c>
      <c r="L16" s="55">
        <f t="shared" si="0"/>
        <v>3</v>
      </c>
      <c r="M16" s="55">
        <f t="shared" si="0"/>
        <v>3</v>
      </c>
      <c r="N16" s="55">
        <f t="shared" si="0"/>
        <v>3</v>
      </c>
      <c r="O16" s="55">
        <f t="shared" si="0"/>
        <v>3</v>
      </c>
      <c r="P16" s="55">
        <f t="shared" si="0"/>
        <v>2.3333333333333335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2</v>
      </c>
      <c r="W16" s="55">
        <f t="shared" si="0"/>
        <v>2</v>
      </c>
    </row>
    <row r="17" spans="1:23" ht="15.75" x14ac:dyDescent="0.25">
      <c r="A17" s="21">
        <v>7</v>
      </c>
      <c r="B17" s="45" t="s">
        <v>98</v>
      </c>
      <c r="C17" s="75">
        <v>36</v>
      </c>
      <c r="D17" s="47"/>
      <c r="E17" s="75">
        <v>39</v>
      </c>
      <c r="F17" s="47"/>
      <c r="G17" s="56" t="s">
        <v>99</v>
      </c>
      <c r="H17" s="57">
        <f>(75*H16)/100</f>
        <v>2.25</v>
      </c>
      <c r="I17" s="57">
        <f t="shared" ref="I17:W17" si="1">(75*I16)/100</f>
        <v>2.25</v>
      </c>
      <c r="J17" s="57">
        <f t="shared" si="1"/>
        <v>2.25</v>
      </c>
      <c r="K17" s="57">
        <f t="shared" si="1"/>
        <v>2.25</v>
      </c>
      <c r="L17" s="57">
        <f t="shared" si="1"/>
        <v>2.25</v>
      </c>
      <c r="M17" s="57">
        <f t="shared" si="1"/>
        <v>2.25</v>
      </c>
      <c r="N17" s="57">
        <f t="shared" si="1"/>
        <v>2.25</v>
      </c>
      <c r="O17" s="57">
        <f t="shared" si="1"/>
        <v>2.25</v>
      </c>
      <c r="P17" s="57">
        <f t="shared" si="1"/>
        <v>1.75</v>
      </c>
      <c r="Q17" s="57">
        <f t="shared" si="1"/>
        <v>2.25</v>
      </c>
      <c r="R17" s="57">
        <f t="shared" si="1"/>
        <v>2.25</v>
      </c>
      <c r="S17" s="57">
        <f t="shared" si="1"/>
        <v>2.25</v>
      </c>
      <c r="T17" s="57">
        <f t="shared" si="1"/>
        <v>2.25</v>
      </c>
      <c r="U17" s="57">
        <f t="shared" si="1"/>
        <v>2.25</v>
      </c>
      <c r="V17" s="57">
        <f t="shared" si="1"/>
        <v>1.5</v>
      </c>
      <c r="W17" s="57">
        <f t="shared" si="1"/>
        <v>1.5</v>
      </c>
    </row>
    <row r="18" spans="1:23" x14ac:dyDescent="0.25">
      <c r="A18" s="21">
        <v>8</v>
      </c>
      <c r="B18" s="45" t="s">
        <v>100</v>
      </c>
      <c r="C18" s="75">
        <v>34</v>
      </c>
      <c r="D18" s="47"/>
      <c r="E18" s="75">
        <v>27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101</v>
      </c>
      <c r="C19" s="75">
        <v>31</v>
      </c>
      <c r="D19" s="47"/>
      <c r="E19" s="75">
        <v>18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102</v>
      </c>
      <c r="C20" s="75">
        <v>35</v>
      </c>
      <c r="D20" s="47"/>
      <c r="E20" s="75">
        <v>32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103</v>
      </c>
      <c r="C21" s="75">
        <v>20</v>
      </c>
      <c r="D21" s="47"/>
      <c r="E21" s="75">
        <v>2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104</v>
      </c>
      <c r="C22" s="75">
        <v>32</v>
      </c>
      <c r="D22" s="47"/>
      <c r="E22" s="75">
        <v>30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105</v>
      </c>
      <c r="C23" s="75">
        <v>34</v>
      </c>
      <c r="D23" s="47"/>
      <c r="E23" s="75">
        <v>32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106</v>
      </c>
      <c r="C24" s="75">
        <v>29</v>
      </c>
      <c r="D24" s="47"/>
      <c r="E24" s="75">
        <v>22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107</v>
      </c>
      <c r="C25" s="75">
        <v>38</v>
      </c>
      <c r="D25" s="67"/>
      <c r="E25" s="75">
        <v>25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108</v>
      </c>
      <c r="C26" s="75">
        <v>38</v>
      </c>
      <c r="D26" s="47"/>
      <c r="E26" s="75">
        <v>41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109</v>
      </c>
      <c r="C27" s="75">
        <v>37</v>
      </c>
      <c r="D27" s="47"/>
      <c r="E27" s="75">
        <v>21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110</v>
      </c>
      <c r="C28" s="75">
        <v>33</v>
      </c>
      <c r="D28" s="47"/>
      <c r="E28" s="75">
        <v>30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111</v>
      </c>
      <c r="C29" s="75">
        <v>33</v>
      </c>
      <c r="D29" s="47"/>
      <c r="E29" s="75">
        <v>38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112</v>
      </c>
      <c r="C30" s="75">
        <v>38</v>
      </c>
      <c r="D30" s="47"/>
      <c r="E30" s="75">
        <v>31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113</v>
      </c>
      <c r="C31" s="75">
        <v>34</v>
      </c>
      <c r="D31" s="47"/>
      <c r="E31" s="75">
        <v>34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114</v>
      </c>
      <c r="C32" s="75">
        <v>39</v>
      </c>
      <c r="D32" s="47"/>
      <c r="E32" s="75">
        <v>34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115</v>
      </c>
      <c r="C33" s="75">
        <v>35</v>
      </c>
      <c r="D33" s="47"/>
      <c r="E33" s="75">
        <v>27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116</v>
      </c>
      <c r="C34" s="75">
        <v>31</v>
      </c>
      <c r="D34" s="47"/>
      <c r="E34" s="75">
        <v>17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117</v>
      </c>
      <c r="C35" s="75">
        <v>30</v>
      </c>
      <c r="D35" s="47"/>
      <c r="E35" s="75">
        <v>0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118</v>
      </c>
      <c r="C36" s="75">
        <v>38</v>
      </c>
      <c r="D36" s="47"/>
      <c r="E36" s="75">
        <v>38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119</v>
      </c>
      <c r="C37" s="75">
        <v>38</v>
      </c>
      <c r="D37" s="47"/>
      <c r="E37" s="75">
        <v>39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120</v>
      </c>
      <c r="C38" s="75">
        <v>29</v>
      </c>
      <c r="D38" s="47"/>
      <c r="E38" s="75">
        <v>19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121</v>
      </c>
      <c r="C39" s="75">
        <v>32</v>
      </c>
      <c r="D39" s="47"/>
      <c r="E39" s="75">
        <v>26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122</v>
      </c>
      <c r="C40" s="75">
        <v>29</v>
      </c>
      <c r="D40" s="47"/>
      <c r="E40" s="75">
        <v>18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123</v>
      </c>
      <c r="C41" s="75">
        <v>28</v>
      </c>
      <c r="D41" s="47"/>
      <c r="E41" s="75">
        <v>8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124</v>
      </c>
      <c r="C42" s="75">
        <v>31</v>
      </c>
      <c r="D42" s="47"/>
      <c r="E42" s="75">
        <v>37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125</v>
      </c>
      <c r="C43" s="75">
        <v>35</v>
      </c>
      <c r="D43" s="47"/>
      <c r="E43" s="75">
        <v>32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126</v>
      </c>
      <c r="C44" s="75">
        <v>33</v>
      </c>
      <c r="D44" s="47"/>
      <c r="E44" s="75">
        <v>27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127</v>
      </c>
      <c r="C45" s="75">
        <v>32</v>
      </c>
      <c r="D45" s="47"/>
      <c r="E45" s="75">
        <v>0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128</v>
      </c>
      <c r="C46" s="75">
        <v>28</v>
      </c>
      <c r="D46" s="47"/>
      <c r="E46" s="75">
        <v>24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129</v>
      </c>
      <c r="C47" s="75">
        <v>35</v>
      </c>
      <c r="D47" s="47"/>
      <c r="E47" s="75">
        <v>23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130</v>
      </c>
      <c r="C48" s="75">
        <v>37</v>
      </c>
      <c r="D48" s="47"/>
      <c r="E48" s="75">
        <v>32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131</v>
      </c>
      <c r="C49" s="75">
        <v>36</v>
      </c>
      <c r="D49" s="47"/>
      <c r="E49" s="75">
        <v>39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132</v>
      </c>
      <c r="C50" s="75">
        <v>30</v>
      </c>
      <c r="D50" s="47"/>
      <c r="E50" s="75">
        <v>15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133</v>
      </c>
      <c r="C51" s="75">
        <v>28</v>
      </c>
      <c r="D51" s="47"/>
      <c r="E51" s="75">
        <v>32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134</v>
      </c>
      <c r="C52" s="75">
        <v>21</v>
      </c>
      <c r="D52" s="67"/>
      <c r="E52" s="75">
        <v>5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135</v>
      </c>
      <c r="C53" s="75">
        <v>19</v>
      </c>
      <c r="D53" s="67"/>
      <c r="E53" s="75">
        <v>1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136</v>
      </c>
      <c r="C54" s="75">
        <v>36</v>
      </c>
      <c r="D54" s="47"/>
      <c r="E54" s="75">
        <v>29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137</v>
      </c>
      <c r="C55" s="75">
        <v>39</v>
      </c>
      <c r="D55" s="47"/>
      <c r="E55" s="75">
        <v>33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138</v>
      </c>
      <c r="C56" s="75">
        <v>36</v>
      </c>
      <c r="D56" s="47"/>
      <c r="E56" s="75">
        <v>29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139</v>
      </c>
      <c r="C57" s="75">
        <v>40</v>
      </c>
      <c r="D57" s="47"/>
      <c r="E57" s="75">
        <v>29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140</v>
      </c>
      <c r="C58" s="75">
        <v>36</v>
      </c>
      <c r="D58" s="47"/>
      <c r="E58" s="75">
        <v>17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141</v>
      </c>
      <c r="C59" s="75">
        <v>35</v>
      </c>
      <c r="D59" s="88"/>
      <c r="E59" s="75">
        <v>1</v>
      </c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142</v>
      </c>
      <c r="C60" s="75">
        <v>39</v>
      </c>
      <c r="D60" s="89"/>
      <c r="E60" s="75">
        <v>28</v>
      </c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143</v>
      </c>
      <c r="C61" s="75">
        <v>40</v>
      </c>
      <c r="D61" s="88"/>
      <c r="E61" s="75">
        <v>34</v>
      </c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144</v>
      </c>
      <c r="C62" s="75">
        <v>38</v>
      </c>
      <c r="D62" s="88"/>
      <c r="E62" s="75">
        <v>33</v>
      </c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145</v>
      </c>
      <c r="C63" s="75">
        <v>36</v>
      </c>
      <c r="D63" s="88"/>
      <c r="E63" s="75">
        <v>28</v>
      </c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146</v>
      </c>
      <c r="C64" s="75">
        <v>34</v>
      </c>
      <c r="D64" s="88"/>
      <c r="E64" s="75">
        <v>33</v>
      </c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147</v>
      </c>
      <c r="C65" s="75">
        <v>39</v>
      </c>
      <c r="D65" s="88"/>
      <c r="E65" s="75">
        <v>35</v>
      </c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148</v>
      </c>
      <c r="C66" s="75">
        <v>40</v>
      </c>
      <c r="D66" s="88"/>
      <c r="E66" s="75">
        <v>42</v>
      </c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149</v>
      </c>
      <c r="C67" s="75">
        <v>37</v>
      </c>
      <c r="D67" s="88"/>
      <c r="E67" s="75">
        <v>36</v>
      </c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161</v>
      </c>
      <c r="C68" s="75">
        <v>33</v>
      </c>
      <c r="D68" s="88"/>
      <c r="E68" s="75">
        <v>10</v>
      </c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75">
        <v>36</v>
      </c>
      <c r="D69" s="88"/>
      <c r="E69" s="75">
        <v>26</v>
      </c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35</v>
      </c>
      <c r="D70" s="94"/>
      <c r="E70" s="75">
        <v>32</v>
      </c>
      <c r="F70" s="94"/>
      <c r="G70" s="2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53" workbookViewId="0">
      <selection activeCell="G69" sqref="G69"/>
    </sheetView>
  </sheetViews>
  <sheetFormatPr defaultRowHeight="15" x14ac:dyDescent="0.25"/>
  <cols>
    <col min="2" max="2" width="15.4257812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42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167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f>60/60*100</f>
        <v>100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2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/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27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100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27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68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27" t="s">
        <v>69</v>
      </c>
      <c r="C9" s="29" t="s">
        <v>157</v>
      </c>
      <c r="D9" s="29"/>
      <c r="E9" s="29" t="s">
        <v>168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27" t="s">
        <v>71</v>
      </c>
      <c r="C10" s="29">
        <v>100</v>
      </c>
      <c r="D10" s="39">
        <f>(0.55*100)</f>
        <v>55.000000000000007</v>
      </c>
      <c r="E10" s="40">
        <v>0</v>
      </c>
      <c r="F10" s="41">
        <f>0*50</f>
        <v>0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84</v>
      </c>
      <c r="U10" s="44" t="s">
        <v>85</v>
      </c>
      <c r="V10" s="44" t="s">
        <v>86</v>
      </c>
      <c r="W10" s="44" t="s">
        <v>87</v>
      </c>
    </row>
    <row r="11" spans="1:23" ht="16.5" thickBot="1" x14ac:dyDescent="0.3">
      <c r="A11" s="21">
        <v>1</v>
      </c>
      <c r="B11" s="45" t="s">
        <v>88</v>
      </c>
      <c r="C11" s="75">
        <v>84</v>
      </c>
      <c r="D11" s="47">
        <f>COUNTIF(C11:C70,"&gt;="&amp;D10)</f>
        <v>60</v>
      </c>
      <c r="E11" s="95"/>
      <c r="F11" s="48">
        <f>COUNTIF(E11:E69,"&gt;="&amp;F10)</f>
        <v>0</v>
      </c>
      <c r="G11" s="49" t="s">
        <v>89</v>
      </c>
      <c r="H11" s="50">
        <v>3</v>
      </c>
      <c r="I11" s="50">
        <v>3</v>
      </c>
      <c r="J11" s="50">
        <v>3</v>
      </c>
      <c r="K11" s="50">
        <v>3</v>
      </c>
      <c r="L11" s="50">
        <v>3</v>
      </c>
      <c r="M11" s="50">
        <v>3</v>
      </c>
      <c r="N11" s="50">
        <v>3</v>
      </c>
      <c r="O11" s="50">
        <v>3</v>
      </c>
      <c r="P11" s="50">
        <v>3</v>
      </c>
      <c r="Q11" s="50">
        <v>3</v>
      </c>
      <c r="R11" s="50">
        <v>3</v>
      </c>
      <c r="S11" s="50">
        <v>3</v>
      </c>
      <c r="T11" s="50">
        <v>3</v>
      </c>
      <c r="U11" s="50">
        <v>3</v>
      </c>
      <c r="V11" s="50">
        <v>1</v>
      </c>
      <c r="W11" s="50">
        <v>1</v>
      </c>
    </row>
    <row r="12" spans="1:23" ht="16.5" thickBot="1" x14ac:dyDescent="0.3">
      <c r="A12" s="21">
        <v>2</v>
      </c>
      <c r="B12" s="45" t="s">
        <v>90</v>
      </c>
      <c r="C12" s="75">
        <v>82</v>
      </c>
      <c r="D12" s="51">
        <f>(60/60)*100</f>
        <v>100</v>
      </c>
      <c r="E12" s="95"/>
      <c r="F12" s="52">
        <f>(0/60)*100</f>
        <v>0</v>
      </c>
      <c r="G12" s="49" t="s">
        <v>91</v>
      </c>
      <c r="H12" s="50">
        <v>3</v>
      </c>
      <c r="I12" s="50">
        <v>3</v>
      </c>
      <c r="J12" s="50">
        <v>3</v>
      </c>
      <c r="K12" s="50">
        <v>3</v>
      </c>
      <c r="L12" s="50">
        <v>3</v>
      </c>
      <c r="M12" s="50">
        <v>3</v>
      </c>
      <c r="N12" s="50">
        <v>3</v>
      </c>
      <c r="O12" s="50">
        <v>3</v>
      </c>
      <c r="P12" s="50">
        <v>2</v>
      </c>
      <c r="Q12" s="50">
        <v>3</v>
      </c>
      <c r="R12" s="50">
        <v>3</v>
      </c>
      <c r="S12" s="50">
        <v>3</v>
      </c>
      <c r="T12" s="50">
        <v>3</v>
      </c>
      <c r="U12" s="50">
        <v>3</v>
      </c>
      <c r="V12" s="50">
        <v>1</v>
      </c>
      <c r="W12" s="50">
        <v>1</v>
      </c>
    </row>
    <row r="13" spans="1:23" ht="16.5" thickBot="1" x14ac:dyDescent="0.3">
      <c r="A13" s="21">
        <v>3</v>
      </c>
      <c r="B13" s="45" t="s">
        <v>92</v>
      </c>
      <c r="C13" s="75">
        <v>91</v>
      </c>
      <c r="D13" s="47"/>
      <c r="E13" s="95"/>
      <c r="F13" s="53"/>
      <c r="G13" s="49" t="s">
        <v>153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16.5" thickBot="1" x14ac:dyDescent="0.3">
      <c r="A14" s="21">
        <v>4</v>
      </c>
      <c r="B14" s="45" t="s">
        <v>162</v>
      </c>
      <c r="C14" s="75">
        <v>72</v>
      </c>
      <c r="D14" s="47"/>
      <c r="E14" s="95"/>
      <c r="F14" s="53"/>
      <c r="G14" s="49" t="s">
        <v>93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6.5" thickBot="1" x14ac:dyDescent="0.3">
      <c r="A15" s="21">
        <v>5</v>
      </c>
      <c r="B15" s="45" t="s">
        <v>94</v>
      </c>
      <c r="C15" s="75">
        <v>83</v>
      </c>
      <c r="D15" s="47"/>
      <c r="E15" s="95"/>
      <c r="F15" s="53"/>
      <c r="G15" s="49" t="s">
        <v>95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ht="15.75" x14ac:dyDescent="0.25">
      <c r="A16" s="21">
        <v>6</v>
      </c>
      <c r="B16" s="45" t="s">
        <v>96</v>
      </c>
      <c r="C16" s="75">
        <v>73</v>
      </c>
      <c r="D16" s="47"/>
      <c r="E16" s="95"/>
      <c r="F16" s="53"/>
      <c r="G16" s="54" t="s">
        <v>97</v>
      </c>
      <c r="H16" s="55">
        <f>AVERAGE(H11:H15)</f>
        <v>3</v>
      </c>
      <c r="I16" s="55">
        <f t="shared" ref="I16:W16" si="0">AVERAGE(I11:I15)</f>
        <v>3</v>
      </c>
      <c r="J16" s="55">
        <f t="shared" si="0"/>
        <v>3</v>
      </c>
      <c r="K16" s="55">
        <f t="shared" si="0"/>
        <v>3</v>
      </c>
      <c r="L16" s="55">
        <f t="shared" si="0"/>
        <v>3</v>
      </c>
      <c r="M16" s="55">
        <f t="shared" si="0"/>
        <v>3</v>
      </c>
      <c r="N16" s="55">
        <f t="shared" si="0"/>
        <v>3</v>
      </c>
      <c r="O16" s="55">
        <f t="shared" si="0"/>
        <v>3</v>
      </c>
      <c r="P16" s="55">
        <f t="shared" si="0"/>
        <v>2.5</v>
      </c>
      <c r="Q16" s="55">
        <f t="shared" si="0"/>
        <v>3</v>
      </c>
      <c r="R16" s="55">
        <f t="shared" si="0"/>
        <v>3</v>
      </c>
      <c r="S16" s="55">
        <f t="shared" si="0"/>
        <v>3</v>
      </c>
      <c r="T16" s="55">
        <f t="shared" si="0"/>
        <v>3</v>
      </c>
      <c r="U16" s="55">
        <f t="shared" si="0"/>
        <v>3</v>
      </c>
      <c r="V16" s="55">
        <f t="shared" si="0"/>
        <v>1</v>
      </c>
      <c r="W16" s="55">
        <f t="shared" si="0"/>
        <v>1</v>
      </c>
    </row>
    <row r="17" spans="1:23" ht="15.75" x14ac:dyDescent="0.25">
      <c r="A17" s="21">
        <v>7</v>
      </c>
      <c r="B17" s="45" t="s">
        <v>98</v>
      </c>
      <c r="C17" s="75">
        <v>74</v>
      </c>
      <c r="D17" s="47"/>
      <c r="E17" s="95"/>
      <c r="F17" s="47"/>
      <c r="G17" s="56" t="s">
        <v>99</v>
      </c>
      <c r="H17" s="57">
        <f>(100*H16)/100</f>
        <v>3</v>
      </c>
      <c r="I17" s="57">
        <f t="shared" ref="I17:W17" si="1">(100*I16)/100</f>
        <v>3</v>
      </c>
      <c r="J17" s="57">
        <f t="shared" si="1"/>
        <v>3</v>
      </c>
      <c r="K17" s="57">
        <f t="shared" si="1"/>
        <v>3</v>
      </c>
      <c r="L17" s="57">
        <f t="shared" si="1"/>
        <v>3</v>
      </c>
      <c r="M17" s="57">
        <f t="shared" si="1"/>
        <v>3</v>
      </c>
      <c r="N17" s="57">
        <f t="shared" si="1"/>
        <v>3</v>
      </c>
      <c r="O17" s="57">
        <f t="shared" si="1"/>
        <v>3</v>
      </c>
      <c r="P17" s="57">
        <f t="shared" si="1"/>
        <v>2.5</v>
      </c>
      <c r="Q17" s="57">
        <f t="shared" si="1"/>
        <v>3</v>
      </c>
      <c r="R17" s="57">
        <f t="shared" si="1"/>
        <v>3</v>
      </c>
      <c r="S17" s="57">
        <f t="shared" si="1"/>
        <v>3</v>
      </c>
      <c r="T17" s="57">
        <f t="shared" si="1"/>
        <v>3</v>
      </c>
      <c r="U17" s="57">
        <f t="shared" si="1"/>
        <v>3</v>
      </c>
      <c r="V17" s="57">
        <f t="shared" si="1"/>
        <v>1</v>
      </c>
      <c r="W17" s="57">
        <f t="shared" si="1"/>
        <v>1</v>
      </c>
    </row>
    <row r="18" spans="1:23" x14ac:dyDescent="0.25">
      <c r="A18" s="21">
        <v>8</v>
      </c>
      <c r="B18" s="45" t="s">
        <v>100</v>
      </c>
      <c r="C18" s="75">
        <v>76</v>
      </c>
      <c r="D18" s="47"/>
      <c r="E18" s="95"/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45" t="s">
        <v>101</v>
      </c>
      <c r="C19" s="75">
        <v>73</v>
      </c>
      <c r="D19" s="47"/>
      <c r="E19" s="95"/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45" t="s">
        <v>102</v>
      </c>
      <c r="C20" s="75">
        <v>78</v>
      </c>
      <c r="D20" s="47"/>
      <c r="E20" s="95"/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45" t="s">
        <v>103</v>
      </c>
      <c r="C21" s="75">
        <v>79</v>
      </c>
      <c r="D21" s="47"/>
      <c r="E21" s="95"/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45" t="s">
        <v>104</v>
      </c>
      <c r="C22" s="75">
        <v>78</v>
      </c>
      <c r="D22" s="47"/>
      <c r="E22" s="95"/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45" t="s">
        <v>105</v>
      </c>
      <c r="C23" s="75">
        <v>72</v>
      </c>
      <c r="D23" s="47"/>
      <c r="E23" s="95"/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45" t="s">
        <v>106</v>
      </c>
      <c r="C24" s="75">
        <v>73</v>
      </c>
      <c r="D24" s="47"/>
      <c r="E24" s="95"/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45" t="s">
        <v>107</v>
      </c>
      <c r="C25" s="75">
        <v>88</v>
      </c>
      <c r="D25" s="67"/>
      <c r="E25" s="95"/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45" t="s">
        <v>108</v>
      </c>
      <c r="C26" s="75">
        <v>90</v>
      </c>
      <c r="D26" s="47"/>
      <c r="E26" s="95"/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45" t="s">
        <v>109</v>
      </c>
      <c r="C27" s="75">
        <v>78</v>
      </c>
      <c r="D27" s="47"/>
      <c r="E27" s="95"/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45" t="s">
        <v>110</v>
      </c>
      <c r="C28" s="75">
        <v>72</v>
      </c>
      <c r="D28" s="47"/>
      <c r="E28" s="95"/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45" t="s">
        <v>111</v>
      </c>
      <c r="C29" s="75">
        <v>73</v>
      </c>
      <c r="D29" s="47"/>
      <c r="E29" s="95"/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45" t="s">
        <v>112</v>
      </c>
      <c r="C30" s="75">
        <v>76</v>
      </c>
      <c r="D30" s="47"/>
      <c r="E30" s="95"/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45" t="s">
        <v>113</v>
      </c>
      <c r="C31" s="75">
        <v>72</v>
      </c>
      <c r="D31" s="47"/>
      <c r="E31" s="95"/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45" t="s">
        <v>114</v>
      </c>
      <c r="C32" s="75">
        <v>88</v>
      </c>
      <c r="D32" s="47"/>
      <c r="E32" s="95"/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45" t="s">
        <v>115</v>
      </c>
      <c r="C33" s="75">
        <v>84</v>
      </c>
      <c r="D33" s="47"/>
      <c r="E33" s="95"/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45" t="s">
        <v>116</v>
      </c>
      <c r="C34" s="75">
        <v>88</v>
      </c>
      <c r="D34" s="47"/>
      <c r="E34" s="95"/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45" t="s">
        <v>117</v>
      </c>
      <c r="C35" s="75">
        <v>81</v>
      </c>
      <c r="D35" s="47"/>
      <c r="E35" s="95"/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45" t="s">
        <v>118</v>
      </c>
      <c r="C36" s="75">
        <v>91</v>
      </c>
      <c r="D36" s="47"/>
      <c r="E36" s="95"/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45" t="s">
        <v>119</v>
      </c>
      <c r="C37" s="75">
        <v>82</v>
      </c>
      <c r="D37" s="47"/>
      <c r="E37" s="95"/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45" t="s">
        <v>120</v>
      </c>
      <c r="C38" s="75">
        <v>84</v>
      </c>
      <c r="D38" s="47"/>
      <c r="E38" s="95"/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45" t="s">
        <v>121</v>
      </c>
      <c r="C39" s="75">
        <v>81</v>
      </c>
      <c r="D39" s="47"/>
      <c r="E39" s="95"/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45" t="s">
        <v>122</v>
      </c>
      <c r="C40" s="75">
        <v>72</v>
      </c>
      <c r="D40" s="47"/>
      <c r="E40" s="95"/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45" t="s">
        <v>123</v>
      </c>
      <c r="C41" s="75">
        <v>72</v>
      </c>
      <c r="D41" s="47"/>
      <c r="E41" s="95"/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45" t="s">
        <v>124</v>
      </c>
      <c r="C42" s="75">
        <v>71</v>
      </c>
      <c r="D42" s="47"/>
      <c r="E42" s="95"/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45" t="s">
        <v>125</v>
      </c>
      <c r="C43" s="75">
        <v>72</v>
      </c>
      <c r="D43" s="47"/>
      <c r="E43" s="95"/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45" t="s">
        <v>126</v>
      </c>
      <c r="C44" s="75">
        <v>72</v>
      </c>
      <c r="D44" s="47"/>
      <c r="E44" s="95"/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45" t="s">
        <v>127</v>
      </c>
      <c r="C45" s="75">
        <v>73</v>
      </c>
      <c r="D45" s="47"/>
      <c r="E45" s="95"/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45" t="s">
        <v>128</v>
      </c>
      <c r="C46" s="75">
        <v>72</v>
      </c>
      <c r="D46" s="47"/>
      <c r="E46" s="95"/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45" t="s">
        <v>129</v>
      </c>
      <c r="C47" s="75">
        <v>72</v>
      </c>
      <c r="D47" s="47"/>
      <c r="E47" s="95"/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45" t="s">
        <v>130</v>
      </c>
      <c r="C48" s="75">
        <v>71</v>
      </c>
      <c r="D48" s="47"/>
      <c r="E48" s="95"/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45" t="s">
        <v>131</v>
      </c>
      <c r="C49" s="75">
        <v>73</v>
      </c>
      <c r="D49" s="47"/>
      <c r="E49" s="95"/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45" t="s">
        <v>132</v>
      </c>
      <c r="C50" s="75">
        <v>72</v>
      </c>
      <c r="D50" s="47"/>
      <c r="E50" s="95"/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45" t="s">
        <v>133</v>
      </c>
      <c r="C51" s="75">
        <v>72</v>
      </c>
      <c r="D51" s="47"/>
      <c r="E51" s="95"/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45" t="s">
        <v>134</v>
      </c>
      <c r="C52" s="75">
        <v>73</v>
      </c>
      <c r="D52" s="67"/>
      <c r="E52" s="95"/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45" t="s">
        <v>135</v>
      </c>
      <c r="C53" s="75">
        <v>73</v>
      </c>
      <c r="D53" s="67"/>
      <c r="E53" s="95"/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45" t="s">
        <v>136</v>
      </c>
      <c r="C54" s="75">
        <v>85</v>
      </c>
      <c r="D54" s="47"/>
      <c r="E54" s="95"/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45" t="s">
        <v>137</v>
      </c>
      <c r="C55" s="75">
        <v>93</v>
      </c>
      <c r="D55" s="47"/>
      <c r="E55" s="95"/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45" t="s">
        <v>138</v>
      </c>
      <c r="C56" s="75">
        <v>86</v>
      </c>
      <c r="D56" s="47"/>
      <c r="E56" s="95"/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45" t="s">
        <v>139</v>
      </c>
      <c r="C57" s="75">
        <v>92</v>
      </c>
      <c r="D57" s="47"/>
      <c r="E57" s="95"/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45" t="s">
        <v>140</v>
      </c>
      <c r="C58" s="75">
        <v>85</v>
      </c>
      <c r="D58" s="47"/>
      <c r="E58" s="95"/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45" t="s">
        <v>141</v>
      </c>
      <c r="C59" s="75">
        <v>86</v>
      </c>
      <c r="D59" s="88"/>
      <c r="E59" s="95"/>
      <c r="F59" s="88"/>
      <c r="G59" s="7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73"/>
    </row>
    <row r="60" spans="1:23" ht="15.75" x14ac:dyDescent="0.25">
      <c r="A60" s="21">
        <v>50</v>
      </c>
      <c r="B60" s="45" t="s">
        <v>142</v>
      </c>
      <c r="C60" s="75">
        <v>93</v>
      </c>
      <c r="D60" s="89"/>
      <c r="E60" s="95"/>
      <c r="F60" s="89"/>
      <c r="G60" s="72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2"/>
    </row>
    <row r="61" spans="1:23" x14ac:dyDescent="0.25">
      <c r="A61" s="21">
        <v>51</v>
      </c>
      <c r="B61" s="45" t="s">
        <v>143</v>
      </c>
      <c r="C61" s="75">
        <v>95</v>
      </c>
      <c r="D61" s="88"/>
      <c r="E61" s="95"/>
      <c r="F61" s="88"/>
      <c r="G61" s="7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1">
        <v>52</v>
      </c>
      <c r="B62" s="45" t="s">
        <v>144</v>
      </c>
      <c r="C62" s="75">
        <v>87</v>
      </c>
      <c r="D62" s="88"/>
      <c r="E62" s="95"/>
      <c r="F62" s="88"/>
      <c r="G62" s="7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1">
        <v>53</v>
      </c>
      <c r="B63" s="45" t="s">
        <v>145</v>
      </c>
      <c r="C63" s="75">
        <v>87</v>
      </c>
      <c r="D63" s="88"/>
      <c r="E63" s="95"/>
      <c r="F63" s="88"/>
      <c r="G63" s="7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1">
        <v>54</v>
      </c>
      <c r="B64" s="45" t="s">
        <v>146</v>
      </c>
      <c r="C64" s="75">
        <v>85</v>
      </c>
      <c r="D64" s="88"/>
      <c r="E64" s="95"/>
      <c r="F64" s="88"/>
      <c r="G64" s="7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1">
        <v>55</v>
      </c>
      <c r="B65" s="45" t="s">
        <v>147</v>
      </c>
      <c r="C65" s="75">
        <v>95</v>
      </c>
      <c r="D65" s="88"/>
      <c r="E65" s="95"/>
      <c r="F65" s="88"/>
      <c r="G65" s="7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21">
        <v>56</v>
      </c>
      <c r="B66" s="45" t="s">
        <v>148</v>
      </c>
      <c r="C66" s="75">
        <v>95</v>
      </c>
      <c r="D66" s="88"/>
      <c r="E66" s="95"/>
      <c r="F66" s="88"/>
      <c r="G66" s="7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73"/>
    </row>
    <row r="67" spans="1:23" ht="15.75" x14ac:dyDescent="0.25">
      <c r="A67" s="21">
        <v>57</v>
      </c>
      <c r="B67" s="45" t="s">
        <v>149</v>
      </c>
      <c r="C67" s="75">
        <v>93</v>
      </c>
      <c r="D67" s="88"/>
      <c r="E67" s="95"/>
      <c r="F67" s="88"/>
      <c r="G67" s="72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2"/>
    </row>
    <row r="68" spans="1:23" x14ac:dyDescent="0.25">
      <c r="A68" s="21">
        <v>58</v>
      </c>
      <c r="B68" s="45" t="s">
        <v>161</v>
      </c>
      <c r="C68" s="75">
        <v>82</v>
      </c>
      <c r="D68" s="88"/>
      <c r="E68" s="95"/>
      <c r="F68" s="88"/>
      <c r="G68" s="7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1">
        <v>59</v>
      </c>
      <c r="B69" s="45" t="s">
        <v>150</v>
      </c>
      <c r="C69" s="75">
        <v>92</v>
      </c>
      <c r="D69" s="88"/>
      <c r="E69" s="95"/>
      <c r="F69" s="88"/>
      <c r="G69" s="7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1">
        <v>60</v>
      </c>
      <c r="B70" s="45" t="s">
        <v>151</v>
      </c>
      <c r="C70" s="75">
        <v>91</v>
      </c>
      <c r="D70" s="94"/>
      <c r="E70" s="94"/>
      <c r="F70" s="94"/>
      <c r="G70" s="2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61" workbookViewId="0">
      <selection activeCell="E9" sqref="E9"/>
    </sheetView>
  </sheetViews>
  <sheetFormatPr defaultRowHeight="15" x14ac:dyDescent="0.25"/>
  <cols>
    <col min="2" max="2" width="16.5703125" style="85" customWidth="1"/>
  </cols>
  <sheetData>
    <row r="1" spans="1:23" x14ac:dyDescent="0.25">
      <c r="A1" s="101" t="s">
        <v>39</v>
      </c>
      <c r="B1" s="102"/>
      <c r="C1" s="102"/>
      <c r="D1" s="102"/>
      <c r="E1" s="103"/>
      <c r="F1" s="8"/>
      <c r="G1" s="104"/>
      <c r="H1" s="104"/>
      <c r="I1" s="104"/>
      <c r="J1" s="104"/>
      <c r="K1" s="104"/>
      <c r="L1" s="104"/>
      <c r="M1" s="10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99" t="s">
        <v>40</v>
      </c>
      <c r="B2" s="99"/>
      <c r="C2" s="99"/>
      <c r="D2" s="99"/>
      <c r="E2" s="99"/>
      <c r="F2" s="9"/>
      <c r="G2" s="10" t="s">
        <v>41</v>
      </c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99" t="s">
        <v>169</v>
      </c>
      <c r="B3" s="99"/>
      <c r="C3" s="99"/>
      <c r="D3" s="99"/>
      <c r="E3" s="99"/>
      <c r="F3" s="9"/>
      <c r="G3" s="10" t="s">
        <v>43</v>
      </c>
      <c r="H3" s="11"/>
      <c r="I3" s="13" t="s">
        <v>44</v>
      </c>
      <c r="J3" s="2"/>
      <c r="K3" s="14" t="s">
        <v>45</v>
      </c>
      <c r="L3" s="14" t="s">
        <v>46</v>
      </c>
      <c r="M3" s="2"/>
      <c r="N3" s="14" t="s">
        <v>47</v>
      </c>
      <c r="O3" s="98" t="s">
        <v>48</v>
      </c>
      <c r="P3" s="98"/>
      <c r="Q3" s="98"/>
      <c r="R3" s="98"/>
      <c r="S3" s="98"/>
      <c r="T3" s="98"/>
      <c r="U3" s="98"/>
      <c r="V3" s="98"/>
      <c r="W3" s="98"/>
    </row>
    <row r="4" spans="1:23" ht="21" x14ac:dyDescent="0.25">
      <c r="A4" s="99" t="s">
        <v>170</v>
      </c>
      <c r="B4" s="99"/>
      <c r="C4" s="99"/>
      <c r="D4" s="99"/>
      <c r="E4" s="99"/>
      <c r="F4" s="9"/>
      <c r="G4" s="10" t="s">
        <v>50</v>
      </c>
      <c r="H4" s="11"/>
      <c r="I4" s="12"/>
      <c r="J4" s="2"/>
      <c r="K4" s="15" t="s">
        <v>51</v>
      </c>
      <c r="L4" s="15">
        <v>3</v>
      </c>
      <c r="M4" s="2"/>
      <c r="N4" s="16">
        <v>3</v>
      </c>
      <c r="O4" s="98"/>
      <c r="P4" s="98"/>
      <c r="Q4" s="98"/>
      <c r="R4" s="98"/>
      <c r="S4" s="98"/>
      <c r="T4" s="98"/>
      <c r="U4" s="98"/>
      <c r="V4" s="98"/>
      <c r="W4" s="98"/>
    </row>
    <row r="5" spans="1:23" ht="21" x14ac:dyDescent="0.25">
      <c r="A5" s="17" t="s">
        <v>52</v>
      </c>
      <c r="B5" s="17"/>
      <c r="C5" s="17"/>
      <c r="D5" s="17"/>
      <c r="E5" s="17"/>
      <c r="F5" s="9"/>
      <c r="G5" s="10" t="s">
        <v>53</v>
      </c>
      <c r="H5" s="18">
        <v>100</v>
      </c>
      <c r="I5" s="12"/>
      <c r="J5" s="2"/>
      <c r="K5" s="19" t="s">
        <v>54</v>
      </c>
      <c r="L5" s="19">
        <v>2</v>
      </c>
      <c r="M5" s="2"/>
      <c r="N5" s="20">
        <v>2</v>
      </c>
      <c r="O5" s="98"/>
      <c r="P5" s="98"/>
      <c r="Q5" s="98"/>
      <c r="R5" s="98"/>
      <c r="S5" s="98"/>
      <c r="T5" s="98"/>
      <c r="U5" s="98"/>
      <c r="V5" s="98"/>
      <c r="W5" s="98"/>
    </row>
    <row r="6" spans="1:23" ht="21" x14ac:dyDescent="0.25">
      <c r="A6" s="21"/>
      <c r="B6" s="82" t="s">
        <v>55</v>
      </c>
      <c r="C6" s="23" t="s">
        <v>56</v>
      </c>
      <c r="D6" s="23" t="s">
        <v>57</v>
      </c>
      <c r="E6" s="23" t="s">
        <v>58</v>
      </c>
      <c r="F6" s="23" t="s">
        <v>57</v>
      </c>
      <c r="G6" s="10" t="s">
        <v>58</v>
      </c>
      <c r="H6" s="24">
        <v>57.627000000000002</v>
      </c>
      <c r="I6" s="12"/>
      <c r="J6" s="2"/>
      <c r="K6" s="25" t="s">
        <v>59</v>
      </c>
      <c r="L6" s="25">
        <v>1</v>
      </c>
      <c r="M6" s="2"/>
      <c r="N6" s="26">
        <v>1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60" x14ac:dyDescent="0.25">
      <c r="A7" s="21"/>
      <c r="B7" s="83" t="s">
        <v>60</v>
      </c>
      <c r="C7" s="28" t="s">
        <v>61</v>
      </c>
      <c r="D7" s="28"/>
      <c r="E7" s="29" t="s">
        <v>61</v>
      </c>
      <c r="F7" s="29"/>
      <c r="G7" s="30" t="s">
        <v>62</v>
      </c>
      <c r="H7" s="31">
        <f>AVERAGE(H5:H6)</f>
        <v>78.813500000000005</v>
      </c>
      <c r="I7" s="32">
        <v>0.6</v>
      </c>
      <c r="J7" s="2"/>
      <c r="K7" s="33" t="s">
        <v>63</v>
      </c>
      <c r="L7" s="33">
        <v>0</v>
      </c>
      <c r="M7" s="2"/>
      <c r="N7" s="34"/>
      <c r="O7" s="98"/>
      <c r="P7" s="98"/>
      <c r="Q7" s="98"/>
      <c r="R7" s="98"/>
      <c r="S7" s="98"/>
      <c r="T7" s="98"/>
      <c r="U7" s="98"/>
      <c r="V7" s="98"/>
      <c r="W7" s="98"/>
    </row>
    <row r="8" spans="1:23" x14ac:dyDescent="0.25">
      <c r="A8" s="21"/>
      <c r="B8" s="83" t="s">
        <v>64</v>
      </c>
      <c r="C8" s="29" t="s">
        <v>65</v>
      </c>
      <c r="D8" s="29"/>
      <c r="E8" s="29" t="s">
        <v>66</v>
      </c>
      <c r="F8" s="29"/>
      <c r="G8" s="30" t="s">
        <v>67</v>
      </c>
      <c r="H8" s="10" t="s">
        <v>171</v>
      </c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1"/>
      <c r="B9" s="83" t="s">
        <v>69</v>
      </c>
      <c r="C9" s="29" t="s">
        <v>172</v>
      </c>
      <c r="D9" s="29"/>
      <c r="E9" s="29" t="s">
        <v>172</v>
      </c>
      <c r="F9" s="35"/>
      <c r="G9" s="21"/>
      <c r="H9" s="36"/>
      <c r="I9" s="3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7"/>
    </row>
    <row r="10" spans="1:23" ht="15.75" x14ac:dyDescent="0.25">
      <c r="A10" s="38"/>
      <c r="B10" s="83" t="s">
        <v>71</v>
      </c>
      <c r="C10" s="29">
        <v>50</v>
      </c>
      <c r="D10" s="39">
        <f>(0.55*50)</f>
        <v>27.500000000000004</v>
      </c>
      <c r="E10" s="40">
        <v>50</v>
      </c>
      <c r="F10" s="41">
        <f>0.55*50</f>
        <v>27.500000000000004</v>
      </c>
      <c r="G10" s="42"/>
      <c r="H10" s="43" t="s">
        <v>72</v>
      </c>
      <c r="I10" s="43" t="s">
        <v>73</v>
      </c>
      <c r="J10" s="44" t="s">
        <v>74</v>
      </c>
      <c r="K10" s="44" t="s">
        <v>75</v>
      </c>
      <c r="L10" s="44" t="s">
        <v>76</v>
      </c>
      <c r="M10" s="44" t="s">
        <v>77</v>
      </c>
      <c r="N10" s="44" t="s">
        <v>78</v>
      </c>
      <c r="O10" s="44" t="s">
        <v>79</v>
      </c>
      <c r="P10" s="44" t="s">
        <v>80</v>
      </c>
      <c r="Q10" s="44" t="s">
        <v>81</v>
      </c>
      <c r="R10" s="44" t="s">
        <v>82</v>
      </c>
      <c r="S10" s="44" t="s">
        <v>83</v>
      </c>
      <c r="T10" s="44" t="s">
        <v>85</v>
      </c>
      <c r="U10" s="44" t="s">
        <v>86</v>
      </c>
      <c r="V10" s="44" t="s">
        <v>87</v>
      </c>
      <c r="W10" s="37"/>
    </row>
    <row r="11" spans="1:23" ht="15.75" x14ac:dyDescent="0.25">
      <c r="A11" s="21">
        <v>1</v>
      </c>
      <c r="B11" s="84">
        <v>192205120002</v>
      </c>
      <c r="C11" s="47">
        <v>44.230769230769226</v>
      </c>
      <c r="D11" s="47">
        <f>COUNTIF(C11:C69,"&gt;="&amp;D10)</f>
        <v>59</v>
      </c>
      <c r="E11" s="47">
        <v>30.588235294117649</v>
      </c>
      <c r="F11" s="48">
        <f>COUNTIF(E11:E69,"&gt;="&amp;F10)</f>
        <v>34</v>
      </c>
      <c r="G11" s="49" t="s">
        <v>89</v>
      </c>
      <c r="H11" s="77">
        <v>3</v>
      </c>
      <c r="I11" s="77">
        <v>3</v>
      </c>
      <c r="J11" s="78">
        <v>3</v>
      </c>
      <c r="K11" s="78">
        <v>3</v>
      </c>
      <c r="L11" s="78">
        <v>3</v>
      </c>
      <c r="M11" s="78">
        <v>3</v>
      </c>
      <c r="N11" s="78">
        <v>3</v>
      </c>
      <c r="O11" s="78">
        <v>3</v>
      </c>
      <c r="P11" s="78">
        <v>3</v>
      </c>
      <c r="Q11" s="78">
        <v>3</v>
      </c>
      <c r="R11" s="78">
        <v>3</v>
      </c>
      <c r="S11" s="78">
        <v>3</v>
      </c>
      <c r="T11" s="78">
        <v>3</v>
      </c>
      <c r="U11" s="78">
        <v>1</v>
      </c>
      <c r="V11" s="78">
        <v>3</v>
      </c>
      <c r="W11" s="37"/>
    </row>
    <row r="12" spans="1:23" ht="15.75" x14ac:dyDescent="0.25">
      <c r="A12" s="21">
        <v>2</v>
      </c>
      <c r="B12" s="84">
        <v>192205120004</v>
      </c>
      <c r="C12" s="47">
        <v>44.230769230769226</v>
      </c>
      <c r="D12" s="51">
        <f>(59/59)*100</f>
        <v>100</v>
      </c>
      <c r="E12" s="47">
        <v>22.941176470588236</v>
      </c>
      <c r="F12" s="52">
        <f>(34/59)*100</f>
        <v>57.627118644067799</v>
      </c>
      <c r="G12" s="49" t="s">
        <v>91</v>
      </c>
      <c r="H12" s="79">
        <v>3</v>
      </c>
      <c r="I12" s="78">
        <v>3</v>
      </c>
      <c r="J12" s="78">
        <v>3</v>
      </c>
      <c r="K12" s="78">
        <v>3</v>
      </c>
      <c r="L12" s="78">
        <v>3</v>
      </c>
      <c r="M12" s="78">
        <v>3</v>
      </c>
      <c r="N12" s="78">
        <v>3</v>
      </c>
      <c r="O12" s="78">
        <v>3</v>
      </c>
      <c r="P12" s="11">
        <v>2</v>
      </c>
      <c r="Q12" s="78">
        <v>3</v>
      </c>
      <c r="R12" s="78">
        <v>3</v>
      </c>
      <c r="S12" s="78">
        <v>3</v>
      </c>
      <c r="T12" s="78">
        <v>3</v>
      </c>
      <c r="U12" s="78">
        <v>1</v>
      </c>
      <c r="V12" s="78">
        <v>3</v>
      </c>
      <c r="W12" s="37"/>
    </row>
    <row r="13" spans="1:23" ht="15.75" x14ac:dyDescent="0.25">
      <c r="A13" s="21">
        <v>3</v>
      </c>
      <c r="B13" s="84">
        <v>190605120001</v>
      </c>
      <c r="C13" s="47">
        <v>37.307692307692307</v>
      </c>
      <c r="D13" s="47"/>
      <c r="E13" s="47">
        <v>30</v>
      </c>
      <c r="F13" s="53"/>
      <c r="G13" s="49" t="s">
        <v>153</v>
      </c>
      <c r="H13" s="79">
        <v>2</v>
      </c>
      <c r="I13" s="78">
        <v>3</v>
      </c>
      <c r="J13" s="11">
        <v>3</v>
      </c>
      <c r="K13" s="11">
        <v>2</v>
      </c>
      <c r="L13" s="11"/>
      <c r="M13" s="11">
        <v>3</v>
      </c>
      <c r="N13" s="11"/>
      <c r="O13" s="11">
        <v>2</v>
      </c>
      <c r="P13" s="11">
        <v>2</v>
      </c>
      <c r="Q13" s="78">
        <v>3</v>
      </c>
      <c r="R13" s="78">
        <v>3</v>
      </c>
      <c r="S13" s="78">
        <v>3</v>
      </c>
      <c r="T13" s="78">
        <v>3</v>
      </c>
      <c r="U13" s="78">
        <v>1</v>
      </c>
      <c r="V13" s="78">
        <v>3</v>
      </c>
      <c r="W13" s="37"/>
    </row>
    <row r="14" spans="1:23" ht="15.75" x14ac:dyDescent="0.25">
      <c r="A14" s="21">
        <v>4</v>
      </c>
      <c r="B14" s="84">
        <v>190605120002</v>
      </c>
      <c r="C14" s="47">
        <v>38.846153846153847</v>
      </c>
      <c r="D14" s="47"/>
      <c r="E14" s="47">
        <v>35.294117647058826</v>
      </c>
      <c r="F14" s="53"/>
      <c r="G14" s="54" t="s">
        <v>95</v>
      </c>
      <c r="H14" s="79">
        <v>2</v>
      </c>
      <c r="I14" s="79">
        <v>2</v>
      </c>
      <c r="J14" s="11">
        <v>3</v>
      </c>
      <c r="K14" s="11">
        <v>2</v>
      </c>
      <c r="L14" s="11">
        <v>3</v>
      </c>
      <c r="M14" s="11">
        <v>2</v>
      </c>
      <c r="N14" s="11">
        <v>3</v>
      </c>
      <c r="O14" s="11">
        <v>1</v>
      </c>
      <c r="P14" s="11">
        <v>2</v>
      </c>
      <c r="Q14" s="78">
        <v>3</v>
      </c>
      <c r="R14" s="78">
        <v>3</v>
      </c>
      <c r="S14" s="78">
        <v>3</v>
      </c>
      <c r="T14" s="78">
        <v>3</v>
      </c>
      <c r="U14" s="78">
        <v>1</v>
      </c>
      <c r="V14" s="78">
        <v>3</v>
      </c>
      <c r="W14" s="37"/>
    </row>
    <row r="15" spans="1:23" ht="15.75" x14ac:dyDescent="0.25">
      <c r="A15" s="21">
        <v>5</v>
      </c>
      <c r="B15" s="84">
        <v>190605120003</v>
      </c>
      <c r="C15" s="47">
        <v>38.076923076923073</v>
      </c>
      <c r="D15" s="47"/>
      <c r="E15" s="47">
        <v>35.882352941176471</v>
      </c>
      <c r="F15" s="53"/>
      <c r="G15" s="54" t="s">
        <v>97</v>
      </c>
      <c r="H15" s="57">
        <f>AVERAGE(H11:H14)</f>
        <v>2.5</v>
      </c>
      <c r="I15" s="57">
        <f t="shared" ref="I15:V15" si="0">AVERAGE(I11:I14)</f>
        <v>2.75</v>
      </c>
      <c r="J15" s="57">
        <f t="shared" si="0"/>
        <v>3</v>
      </c>
      <c r="K15" s="57">
        <f t="shared" si="0"/>
        <v>2.5</v>
      </c>
      <c r="L15" s="57">
        <f t="shared" si="0"/>
        <v>3</v>
      </c>
      <c r="M15" s="57">
        <f t="shared" si="0"/>
        <v>2.75</v>
      </c>
      <c r="N15" s="57">
        <f t="shared" si="0"/>
        <v>3</v>
      </c>
      <c r="O15" s="57">
        <f t="shared" si="0"/>
        <v>2.25</v>
      </c>
      <c r="P15" s="57">
        <f t="shared" si="0"/>
        <v>2.25</v>
      </c>
      <c r="Q15" s="57">
        <f t="shared" si="0"/>
        <v>3</v>
      </c>
      <c r="R15" s="57">
        <f t="shared" si="0"/>
        <v>3</v>
      </c>
      <c r="S15" s="57">
        <f t="shared" si="0"/>
        <v>3</v>
      </c>
      <c r="T15" s="57">
        <f t="shared" si="0"/>
        <v>3</v>
      </c>
      <c r="U15" s="57">
        <f t="shared" si="0"/>
        <v>1</v>
      </c>
      <c r="V15" s="57">
        <f t="shared" si="0"/>
        <v>3</v>
      </c>
      <c r="W15" s="37"/>
    </row>
    <row r="16" spans="1:23" ht="15.75" x14ac:dyDescent="0.25">
      <c r="A16" s="21">
        <v>6</v>
      </c>
      <c r="B16" s="84">
        <v>190605120004</v>
      </c>
      <c r="C16" s="47">
        <v>40.384615384615387</v>
      </c>
      <c r="D16" s="47"/>
      <c r="E16" s="47">
        <v>32.941176470588232</v>
      </c>
      <c r="F16" s="53"/>
      <c r="G16" s="56" t="s">
        <v>99</v>
      </c>
      <c r="H16" s="55">
        <f>(78.81*H15)/100</f>
        <v>1.9702500000000001</v>
      </c>
      <c r="I16" s="55">
        <f t="shared" ref="I16:V16" si="1">(78.81*I15)/100</f>
        <v>2.1672750000000001</v>
      </c>
      <c r="J16" s="55">
        <f t="shared" si="1"/>
        <v>2.3643000000000001</v>
      </c>
      <c r="K16" s="55">
        <f t="shared" si="1"/>
        <v>1.9702500000000001</v>
      </c>
      <c r="L16" s="55">
        <f t="shared" si="1"/>
        <v>2.3643000000000001</v>
      </c>
      <c r="M16" s="55">
        <f t="shared" si="1"/>
        <v>2.1672750000000001</v>
      </c>
      <c r="N16" s="55">
        <f t="shared" si="1"/>
        <v>2.3643000000000001</v>
      </c>
      <c r="O16" s="55">
        <f t="shared" si="1"/>
        <v>1.7732249999999998</v>
      </c>
      <c r="P16" s="55">
        <f t="shared" si="1"/>
        <v>1.7732249999999998</v>
      </c>
      <c r="Q16" s="55">
        <f t="shared" si="1"/>
        <v>2.3643000000000001</v>
      </c>
      <c r="R16" s="55">
        <f t="shared" si="1"/>
        <v>2.3643000000000001</v>
      </c>
      <c r="S16" s="55">
        <f t="shared" si="1"/>
        <v>2.3643000000000001</v>
      </c>
      <c r="T16" s="55">
        <f t="shared" si="1"/>
        <v>2.3643000000000001</v>
      </c>
      <c r="U16" s="55">
        <f t="shared" si="1"/>
        <v>0.78810000000000002</v>
      </c>
      <c r="V16" s="55">
        <f t="shared" si="1"/>
        <v>2.3643000000000001</v>
      </c>
      <c r="W16" s="2"/>
    </row>
    <row r="17" spans="1:23" ht="15.75" x14ac:dyDescent="0.25">
      <c r="A17" s="21">
        <v>7</v>
      </c>
      <c r="B17" s="84">
        <v>190605120005</v>
      </c>
      <c r="C17" s="47">
        <v>37.307692307692307</v>
      </c>
      <c r="D17" s="47"/>
      <c r="E17" s="47">
        <v>25.294117647058822</v>
      </c>
      <c r="F17" s="47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2"/>
    </row>
    <row r="18" spans="1:23" x14ac:dyDescent="0.25">
      <c r="A18" s="21">
        <v>8</v>
      </c>
      <c r="B18" s="84">
        <v>190605120006</v>
      </c>
      <c r="C18" s="47">
        <v>37.307692307692307</v>
      </c>
      <c r="D18" s="47"/>
      <c r="E18" s="47">
        <v>30</v>
      </c>
      <c r="F18" s="5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58"/>
      <c r="R18" s="58"/>
      <c r="S18" s="58"/>
      <c r="T18" s="58"/>
      <c r="U18" s="58"/>
      <c r="V18" s="58"/>
      <c r="W18" s="58"/>
    </row>
    <row r="19" spans="1:23" x14ac:dyDescent="0.25">
      <c r="A19" s="21">
        <v>9</v>
      </c>
      <c r="B19" s="84">
        <v>190605120008</v>
      </c>
      <c r="C19" s="47">
        <v>44.61538461538462</v>
      </c>
      <c r="D19" s="47"/>
      <c r="E19" s="47">
        <v>43.529411764705884</v>
      </c>
      <c r="F19" s="59"/>
      <c r="G19" s="38"/>
      <c r="H19" s="37"/>
      <c r="I19" s="37"/>
      <c r="J19" s="37"/>
      <c r="K19" s="60"/>
      <c r="L19" s="60"/>
      <c r="M19" s="60"/>
      <c r="N19" s="60"/>
      <c r="O19" s="60"/>
      <c r="P19" s="60"/>
      <c r="Q19" s="2"/>
      <c r="R19" s="2"/>
      <c r="S19" s="2"/>
      <c r="T19" s="2"/>
      <c r="U19" s="2"/>
      <c r="V19" s="2"/>
      <c r="W19" s="58"/>
    </row>
    <row r="20" spans="1:23" x14ac:dyDescent="0.25">
      <c r="A20" s="21">
        <v>10</v>
      </c>
      <c r="B20" s="84">
        <v>190605120009</v>
      </c>
      <c r="C20" s="47">
        <v>39.230769230769234</v>
      </c>
      <c r="D20" s="47"/>
      <c r="E20" s="47">
        <v>27.058823529411764</v>
      </c>
      <c r="F20" s="59"/>
      <c r="G20" s="38"/>
      <c r="H20" s="60"/>
      <c r="I20" s="61"/>
      <c r="J20" s="62"/>
      <c r="K20" s="62"/>
      <c r="L20" s="60"/>
      <c r="M20" s="60"/>
      <c r="N20" s="60"/>
      <c r="O20" s="60"/>
      <c r="P20" s="60"/>
      <c r="Q20" s="2"/>
      <c r="R20" s="2"/>
      <c r="S20" s="2"/>
      <c r="T20" s="2"/>
      <c r="U20" s="2"/>
      <c r="V20" s="2"/>
      <c r="W20" s="2"/>
    </row>
    <row r="21" spans="1:23" x14ac:dyDescent="0.25">
      <c r="A21" s="21">
        <v>11</v>
      </c>
      <c r="B21" s="84">
        <v>190605120012</v>
      </c>
      <c r="C21" s="47">
        <v>37.692307692307693</v>
      </c>
      <c r="D21" s="47"/>
      <c r="E21" s="47">
        <v>31.764705882352938</v>
      </c>
      <c r="F21" s="59"/>
      <c r="G21" s="21"/>
      <c r="H21" s="63"/>
      <c r="I21" s="100"/>
      <c r="J21" s="100"/>
      <c r="K21" s="2"/>
      <c r="L21" s="2"/>
      <c r="M21" s="36"/>
      <c r="N21" s="36"/>
      <c r="O21" s="36"/>
      <c r="P21" s="36"/>
      <c r="Q21" s="36"/>
      <c r="R21" s="2"/>
      <c r="S21" s="2"/>
      <c r="T21" s="2"/>
      <c r="U21" s="2"/>
      <c r="V21" s="2"/>
      <c r="W21" s="2"/>
    </row>
    <row r="22" spans="1:23" x14ac:dyDescent="0.25">
      <c r="A22" s="21">
        <v>12</v>
      </c>
      <c r="B22" s="84">
        <v>190605120013</v>
      </c>
      <c r="C22" s="47">
        <v>35.384615384615387</v>
      </c>
      <c r="D22" s="47"/>
      <c r="E22" s="47">
        <v>30.588235294117649</v>
      </c>
      <c r="F22" s="59"/>
      <c r="G22" s="21"/>
      <c r="H22" s="64"/>
      <c r="I22" s="65"/>
      <c r="J22" s="65"/>
      <c r="K22" s="2"/>
      <c r="L22" s="2"/>
      <c r="M22" s="36"/>
      <c r="N22" s="36"/>
      <c r="O22" s="36"/>
      <c r="P22" s="36"/>
      <c r="Q22" s="36"/>
      <c r="R22" s="2"/>
      <c r="S22" s="2"/>
      <c r="T22" s="2"/>
      <c r="U22" s="2"/>
      <c r="V22" s="2"/>
      <c r="W22" s="2"/>
    </row>
    <row r="23" spans="1:23" x14ac:dyDescent="0.25">
      <c r="A23" s="21">
        <v>13</v>
      </c>
      <c r="B23" s="84">
        <v>190605120014</v>
      </c>
      <c r="C23" s="47">
        <v>35.384615384615387</v>
      </c>
      <c r="D23" s="47"/>
      <c r="E23" s="47">
        <v>23.52941176470588</v>
      </c>
      <c r="F23" s="59"/>
      <c r="G23" s="21"/>
      <c r="H23" s="66"/>
      <c r="I23" s="37"/>
      <c r="J23" s="37"/>
      <c r="K23" s="37"/>
      <c r="L23" s="37"/>
      <c r="M23" s="37"/>
      <c r="N23" s="62"/>
      <c r="O23" s="62"/>
      <c r="P23" s="62"/>
      <c r="Q23" s="62"/>
      <c r="R23" s="62"/>
      <c r="S23" s="37"/>
      <c r="T23" s="37"/>
      <c r="U23" s="37"/>
      <c r="V23" s="37"/>
      <c r="W23" s="37"/>
    </row>
    <row r="24" spans="1:23" x14ac:dyDescent="0.25">
      <c r="A24" s="21">
        <v>14</v>
      </c>
      <c r="B24" s="84">
        <v>190605120015</v>
      </c>
      <c r="C24" s="47">
        <v>41.923076923076927</v>
      </c>
      <c r="D24" s="47"/>
      <c r="E24" s="47">
        <v>35.294117647058826</v>
      </c>
      <c r="F24" s="59"/>
      <c r="G24" s="21"/>
      <c r="H24" s="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37"/>
    </row>
    <row r="25" spans="1:23" ht="15.75" x14ac:dyDescent="0.25">
      <c r="A25" s="21">
        <v>15</v>
      </c>
      <c r="B25" s="84">
        <v>190605120016</v>
      </c>
      <c r="C25" s="47">
        <v>36.153846153846153</v>
      </c>
      <c r="D25" s="67"/>
      <c r="E25" s="47">
        <v>29.411764705882355</v>
      </c>
      <c r="F25" s="68"/>
      <c r="G25" s="69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37"/>
    </row>
    <row r="26" spans="1:23" ht="15.75" x14ac:dyDescent="0.25">
      <c r="A26" s="21">
        <v>16</v>
      </c>
      <c r="B26" s="84">
        <v>190605120017</v>
      </c>
      <c r="C26" s="47">
        <v>41.153846153846153</v>
      </c>
      <c r="D26" s="47"/>
      <c r="E26" s="47">
        <v>35.882352941176471</v>
      </c>
      <c r="F26" s="59"/>
      <c r="G26" s="69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37"/>
    </row>
    <row r="27" spans="1:23" ht="15.75" x14ac:dyDescent="0.25">
      <c r="A27" s="21">
        <v>17</v>
      </c>
      <c r="B27" s="84">
        <v>190605120018</v>
      </c>
      <c r="C27" s="47">
        <v>33.076923076923073</v>
      </c>
      <c r="D27" s="47"/>
      <c r="E27" s="47">
        <v>26.47058823529412</v>
      </c>
      <c r="F27" s="59"/>
      <c r="G27" s="69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37"/>
    </row>
    <row r="28" spans="1:23" ht="15.75" x14ac:dyDescent="0.25">
      <c r="A28" s="21">
        <v>18</v>
      </c>
      <c r="B28" s="84">
        <v>190705120001</v>
      </c>
      <c r="C28" s="47">
        <v>45.769230769230766</v>
      </c>
      <c r="D28" s="47"/>
      <c r="E28" s="47">
        <v>35</v>
      </c>
      <c r="F28" s="59"/>
      <c r="G28" s="6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37"/>
    </row>
    <row r="29" spans="1:23" ht="15.75" x14ac:dyDescent="0.25">
      <c r="A29" s="21">
        <v>19</v>
      </c>
      <c r="B29" s="84">
        <v>190705120002</v>
      </c>
      <c r="C29" s="47">
        <v>41.53846153846154</v>
      </c>
      <c r="D29" s="47"/>
      <c r="E29" s="47">
        <v>33.529411764705877</v>
      </c>
      <c r="F29" s="59"/>
      <c r="G29" s="6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37"/>
    </row>
    <row r="30" spans="1:23" ht="15.75" x14ac:dyDescent="0.25">
      <c r="A30" s="21">
        <v>20</v>
      </c>
      <c r="B30" s="84">
        <v>190705120003</v>
      </c>
      <c r="C30" s="47">
        <v>45.769230769230766</v>
      </c>
      <c r="D30" s="47"/>
      <c r="E30" s="47">
        <v>35.588235294117645</v>
      </c>
      <c r="F30" s="59"/>
      <c r="G30" s="6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37"/>
    </row>
    <row r="31" spans="1:23" ht="15.75" x14ac:dyDescent="0.25">
      <c r="A31" s="21">
        <v>21</v>
      </c>
      <c r="B31" s="84">
        <v>190705120005</v>
      </c>
      <c r="C31" s="47">
        <v>39.230769230769234</v>
      </c>
      <c r="D31" s="47"/>
      <c r="E31" s="47">
        <v>26.764705882352942</v>
      </c>
      <c r="F31" s="59"/>
      <c r="G31" s="6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37"/>
    </row>
    <row r="32" spans="1:23" ht="15.75" x14ac:dyDescent="0.25">
      <c r="A32" s="21">
        <v>22</v>
      </c>
      <c r="B32" s="84">
        <v>190705120006</v>
      </c>
      <c r="C32" s="47">
        <v>40</v>
      </c>
      <c r="D32" s="47"/>
      <c r="E32" s="47">
        <v>27.647058823529413</v>
      </c>
      <c r="F32" s="59"/>
      <c r="G32" s="6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37"/>
    </row>
    <row r="33" spans="1:23" ht="15.75" x14ac:dyDescent="0.25">
      <c r="A33" s="21">
        <v>23</v>
      </c>
      <c r="B33" s="84">
        <v>190705120007</v>
      </c>
      <c r="C33" s="47">
        <v>39.230769230769234</v>
      </c>
      <c r="D33" s="47"/>
      <c r="E33" s="47">
        <v>31.764705882352938</v>
      </c>
      <c r="F33" s="59"/>
      <c r="G33" s="6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37"/>
    </row>
    <row r="34" spans="1:23" ht="15.75" x14ac:dyDescent="0.25">
      <c r="A34" s="21">
        <v>24</v>
      </c>
      <c r="B34" s="84">
        <v>190705120008</v>
      </c>
      <c r="C34" s="47">
        <v>45</v>
      </c>
      <c r="D34" s="47"/>
      <c r="E34" s="47">
        <v>29.705882352941178</v>
      </c>
      <c r="F34" s="59"/>
      <c r="G34" s="69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x14ac:dyDescent="0.25">
      <c r="A35" s="21">
        <v>25</v>
      </c>
      <c r="B35" s="84">
        <v>190705120009</v>
      </c>
      <c r="C35" s="47">
        <v>37.692307692307693</v>
      </c>
      <c r="D35" s="47"/>
      <c r="E35" s="47">
        <v>27.058823529411764</v>
      </c>
      <c r="F35" s="59"/>
      <c r="G35" s="70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7"/>
    </row>
    <row r="36" spans="1:23" x14ac:dyDescent="0.25">
      <c r="A36" s="21">
        <v>26</v>
      </c>
      <c r="B36" s="84">
        <v>190705120010</v>
      </c>
      <c r="C36" s="47">
        <v>38.461538461538467</v>
      </c>
      <c r="D36" s="47"/>
      <c r="E36" s="47">
        <v>29.411764705882355</v>
      </c>
      <c r="F36" s="59"/>
      <c r="G36" s="6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1:23" x14ac:dyDescent="0.25">
      <c r="A37" s="21">
        <v>27</v>
      </c>
      <c r="B37" s="84">
        <v>190705120011</v>
      </c>
      <c r="C37" s="47">
        <v>36.923076923076927</v>
      </c>
      <c r="D37" s="47"/>
      <c r="E37" s="47">
        <v>22.058823529411764</v>
      </c>
      <c r="F37" s="59"/>
      <c r="G37" s="6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3" ht="15.75" x14ac:dyDescent="0.25">
      <c r="A38" s="21">
        <v>28</v>
      </c>
      <c r="B38" s="84">
        <v>190705120012</v>
      </c>
      <c r="C38" s="47">
        <v>36.923076923076927</v>
      </c>
      <c r="D38" s="47"/>
      <c r="E38" s="47">
        <v>26.764705882352942</v>
      </c>
      <c r="F38" s="59"/>
      <c r="G38" s="69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37"/>
    </row>
    <row r="39" spans="1:23" ht="15.75" x14ac:dyDescent="0.25">
      <c r="A39" s="21">
        <v>29</v>
      </c>
      <c r="B39" s="84">
        <v>190705120013</v>
      </c>
      <c r="C39" s="47">
        <v>34.230769230769234</v>
      </c>
      <c r="D39" s="47"/>
      <c r="E39" s="47">
        <v>29.117647058823533</v>
      </c>
      <c r="F39" s="59"/>
      <c r="G39" s="69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37"/>
    </row>
    <row r="40" spans="1:23" ht="15.75" x14ac:dyDescent="0.25">
      <c r="A40" s="21">
        <v>30</v>
      </c>
      <c r="B40" s="84">
        <v>190705120014</v>
      </c>
      <c r="C40" s="47">
        <v>36.538461538461533</v>
      </c>
      <c r="D40" s="47"/>
      <c r="E40" s="47">
        <v>26.764705882352942</v>
      </c>
      <c r="F40" s="59"/>
      <c r="G40" s="69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37"/>
    </row>
    <row r="41" spans="1:23" ht="15.75" x14ac:dyDescent="0.25">
      <c r="A41" s="21">
        <v>31</v>
      </c>
      <c r="B41" s="84">
        <v>190705120015</v>
      </c>
      <c r="C41" s="47">
        <v>45.769230769230766</v>
      </c>
      <c r="D41" s="47"/>
      <c r="E41" s="47">
        <v>39.705882352941174</v>
      </c>
      <c r="F41" s="59"/>
      <c r="G41" s="69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37"/>
    </row>
    <row r="42" spans="1:23" ht="15.75" x14ac:dyDescent="0.25">
      <c r="A42" s="21">
        <v>32</v>
      </c>
      <c r="B42" s="84">
        <v>190705120016</v>
      </c>
      <c r="C42" s="47">
        <v>40</v>
      </c>
      <c r="D42" s="47"/>
      <c r="E42" s="47">
        <v>35.882352941176471</v>
      </c>
      <c r="F42" s="59"/>
      <c r="G42" s="69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37"/>
    </row>
    <row r="43" spans="1:23" ht="15.75" x14ac:dyDescent="0.25">
      <c r="A43" s="21">
        <v>33</v>
      </c>
      <c r="B43" s="84">
        <v>190705120017</v>
      </c>
      <c r="C43" s="47">
        <v>36.923076923076927</v>
      </c>
      <c r="D43" s="47"/>
      <c r="E43" s="47">
        <v>23.823529411764703</v>
      </c>
      <c r="F43" s="59"/>
      <c r="G43" s="69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37"/>
    </row>
    <row r="44" spans="1:23" ht="15.75" x14ac:dyDescent="0.25">
      <c r="A44" s="21">
        <v>34</v>
      </c>
      <c r="B44" s="84">
        <v>190705120018</v>
      </c>
      <c r="C44" s="47">
        <v>40</v>
      </c>
      <c r="D44" s="47"/>
      <c r="E44" s="47">
        <v>27.647058823529413</v>
      </c>
      <c r="F44" s="59"/>
      <c r="G44" s="69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37"/>
    </row>
    <row r="45" spans="1:23" ht="15.75" x14ac:dyDescent="0.25">
      <c r="A45" s="21">
        <v>35</v>
      </c>
      <c r="B45" s="84">
        <v>190705120019</v>
      </c>
      <c r="C45" s="47">
        <v>36.923076923076927</v>
      </c>
      <c r="D45" s="47"/>
      <c r="E45" s="47">
        <v>32.058823529411768</v>
      </c>
      <c r="F45" s="59"/>
      <c r="G45" s="69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37"/>
    </row>
    <row r="46" spans="1:23" ht="15.75" x14ac:dyDescent="0.25">
      <c r="A46" s="21">
        <v>36</v>
      </c>
      <c r="B46" s="84">
        <v>190705120020</v>
      </c>
      <c r="C46" s="47">
        <v>40.769230769230766</v>
      </c>
      <c r="D46" s="47"/>
      <c r="E46" s="47">
        <v>25</v>
      </c>
      <c r="F46" s="59"/>
      <c r="G46" s="69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37"/>
    </row>
    <row r="47" spans="1:23" ht="15.75" x14ac:dyDescent="0.25">
      <c r="A47" s="21">
        <v>37</v>
      </c>
      <c r="B47" s="84">
        <v>190705120021</v>
      </c>
      <c r="C47" s="47">
        <v>44.230769230769226</v>
      </c>
      <c r="D47" s="47"/>
      <c r="E47" s="47">
        <v>34.411764705882355</v>
      </c>
      <c r="F47" s="59"/>
      <c r="G47" s="69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37"/>
    </row>
    <row r="48" spans="1:23" ht="15.75" x14ac:dyDescent="0.25">
      <c r="A48" s="21">
        <v>38</v>
      </c>
      <c r="B48" s="84">
        <v>190705120022</v>
      </c>
      <c r="C48" s="47">
        <v>45.769230769230766</v>
      </c>
      <c r="D48" s="47"/>
      <c r="E48" s="47">
        <v>39.117647058823529</v>
      </c>
      <c r="F48" s="59"/>
      <c r="G48" s="69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37"/>
    </row>
    <row r="49" spans="1:23" x14ac:dyDescent="0.25">
      <c r="A49" s="21">
        <v>39</v>
      </c>
      <c r="B49" s="84">
        <v>190705120023</v>
      </c>
      <c r="C49" s="47">
        <v>42.307692307692307</v>
      </c>
      <c r="D49" s="47"/>
      <c r="E49" s="47">
        <v>26.47058823529412</v>
      </c>
      <c r="F49" s="59"/>
      <c r="G49" s="7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7"/>
    </row>
    <row r="50" spans="1:23" x14ac:dyDescent="0.25">
      <c r="A50" s="21">
        <v>40</v>
      </c>
      <c r="B50" s="84">
        <v>190705120024</v>
      </c>
      <c r="C50" s="47">
        <v>35.384615384615387</v>
      </c>
      <c r="D50" s="47"/>
      <c r="E50" s="47">
        <v>22.647058823529413</v>
      </c>
      <c r="F50" s="59"/>
      <c r="G50" s="6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21">
        <v>41</v>
      </c>
      <c r="B51" s="84">
        <v>190705120025</v>
      </c>
      <c r="C51" s="47">
        <v>45.769230769230766</v>
      </c>
      <c r="D51" s="47"/>
      <c r="E51" s="47">
        <v>13.823529411764707</v>
      </c>
      <c r="F51" s="59"/>
      <c r="G51" s="6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ht="15.75" x14ac:dyDescent="0.25">
      <c r="A52" s="21">
        <v>42</v>
      </c>
      <c r="B52" s="84">
        <v>190705120026</v>
      </c>
      <c r="C52" s="47">
        <v>47.307692307692307</v>
      </c>
      <c r="D52" s="67"/>
      <c r="E52" s="47">
        <v>31.470588235294116</v>
      </c>
      <c r="F52" s="68"/>
      <c r="G52" s="69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37"/>
    </row>
    <row r="53" spans="1:23" ht="15.75" x14ac:dyDescent="0.25">
      <c r="A53" s="21">
        <v>43</v>
      </c>
      <c r="B53" s="84">
        <v>190705120027</v>
      </c>
      <c r="C53" s="47">
        <v>43.46153846153846</v>
      </c>
      <c r="D53" s="67"/>
      <c r="E53" s="47">
        <v>33.82352941176471</v>
      </c>
      <c r="F53" s="68"/>
      <c r="G53" s="69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37"/>
    </row>
    <row r="54" spans="1:23" ht="15.75" x14ac:dyDescent="0.25">
      <c r="A54" s="21">
        <v>44</v>
      </c>
      <c r="B54" s="84">
        <v>190705120028</v>
      </c>
      <c r="C54" s="47">
        <v>35.384615384615387</v>
      </c>
      <c r="D54" s="47"/>
      <c r="E54" s="47">
        <v>27.352941176470591</v>
      </c>
      <c r="F54" s="59"/>
      <c r="G54" s="69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37"/>
    </row>
    <row r="55" spans="1:23" ht="15.75" x14ac:dyDescent="0.25">
      <c r="A55" s="21">
        <v>45</v>
      </c>
      <c r="B55" s="84">
        <v>190705120029</v>
      </c>
      <c r="C55" s="47">
        <v>37.692307692307693</v>
      </c>
      <c r="D55" s="47"/>
      <c r="E55" s="47">
        <v>26.176470588235297</v>
      </c>
      <c r="F55" s="59"/>
      <c r="G55" s="69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37"/>
    </row>
    <row r="56" spans="1:23" ht="15.75" x14ac:dyDescent="0.25">
      <c r="A56" s="21">
        <v>46</v>
      </c>
      <c r="B56" s="84">
        <v>190705120030</v>
      </c>
      <c r="C56" s="47">
        <v>40</v>
      </c>
      <c r="D56" s="47"/>
      <c r="E56" s="47">
        <v>29.411764705882355</v>
      </c>
      <c r="F56" s="59"/>
      <c r="G56" s="69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37"/>
    </row>
    <row r="57" spans="1:23" ht="15.75" x14ac:dyDescent="0.25">
      <c r="A57" s="21">
        <v>47</v>
      </c>
      <c r="B57" s="84">
        <v>190705120031</v>
      </c>
      <c r="C57" s="47">
        <v>36.923076923076927</v>
      </c>
      <c r="D57" s="47"/>
      <c r="E57" s="47">
        <v>19.411764705882355</v>
      </c>
      <c r="F57" s="59"/>
      <c r="G57" s="69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37"/>
    </row>
    <row r="58" spans="1:23" ht="15.75" x14ac:dyDescent="0.25">
      <c r="A58" s="21">
        <v>48</v>
      </c>
      <c r="B58" s="84">
        <v>190705120032</v>
      </c>
      <c r="C58" s="47">
        <v>38.461538461538467</v>
      </c>
      <c r="D58" s="47"/>
      <c r="E58" s="47">
        <v>31.470588235294116</v>
      </c>
      <c r="F58" s="59"/>
      <c r="G58" s="69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37"/>
    </row>
    <row r="59" spans="1:23" ht="15.75" x14ac:dyDescent="0.25">
      <c r="A59" s="21">
        <v>49</v>
      </c>
      <c r="B59" s="84">
        <v>190705120033</v>
      </c>
      <c r="C59" s="47">
        <v>42.692307692307693</v>
      </c>
      <c r="D59" s="47"/>
      <c r="E59" s="47">
        <v>35</v>
      </c>
      <c r="F59" s="59"/>
      <c r="G59" s="69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37"/>
    </row>
    <row r="60" spans="1:23" ht="15.75" x14ac:dyDescent="0.25">
      <c r="A60" s="21">
        <v>50</v>
      </c>
      <c r="B60" s="84">
        <v>190705120034</v>
      </c>
      <c r="C60" s="47">
        <v>35.384615384615387</v>
      </c>
      <c r="D60" s="47"/>
      <c r="E60" s="47">
        <v>25.588235294117645</v>
      </c>
      <c r="F60" s="59"/>
      <c r="G60" s="69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37"/>
    </row>
    <row r="61" spans="1:23" ht="15.75" x14ac:dyDescent="0.25">
      <c r="A61" s="21">
        <v>51</v>
      </c>
      <c r="B61" s="84">
        <v>190705120035</v>
      </c>
      <c r="C61" s="47">
        <v>36.538461538461533</v>
      </c>
      <c r="D61" s="47"/>
      <c r="E61" s="47">
        <v>27.352941176470591</v>
      </c>
      <c r="F61" s="59"/>
      <c r="G61" s="69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37"/>
    </row>
    <row r="62" spans="1:23" ht="15.75" x14ac:dyDescent="0.25">
      <c r="A62" s="21">
        <v>52</v>
      </c>
      <c r="B62" s="84">
        <v>190705120036</v>
      </c>
      <c r="C62" s="47">
        <v>44.230769230769226</v>
      </c>
      <c r="D62" s="47"/>
      <c r="E62" s="47">
        <v>25.588235294117645</v>
      </c>
      <c r="F62" s="59"/>
      <c r="G62" s="69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37"/>
    </row>
    <row r="63" spans="1:23" x14ac:dyDescent="0.25">
      <c r="A63" s="21">
        <v>53</v>
      </c>
      <c r="B63" s="84">
        <v>190705120037</v>
      </c>
      <c r="C63" s="47">
        <v>38.461538461538467</v>
      </c>
      <c r="D63" s="47"/>
      <c r="E63" s="47">
        <v>25</v>
      </c>
      <c r="F63" s="59"/>
      <c r="G63" s="6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1:23" x14ac:dyDescent="0.25">
      <c r="A64" s="21">
        <v>54</v>
      </c>
      <c r="B64" s="84">
        <v>190705120038</v>
      </c>
      <c r="C64" s="47">
        <v>46.53846153846154</v>
      </c>
      <c r="D64" s="47"/>
      <c r="E64" s="47">
        <v>31.470588235294116</v>
      </c>
      <c r="F64" s="59"/>
      <c r="G64" s="6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1:23" x14ac:dyDescent="0.25">
      <c r="A65" s="21">
        <v>55</v>
      </c>
      <c r="B65" s="84">
        <v>190705120039</v>
      </c>
      <c r="C65" s="47">
        <v>40</v>
      </c>
      <c r="D65" s="47"/>
      <c r="E65" s="47">
        <v>28.235294117647058</v>
      </c>
      <c r="F65" s="59"/>
      <c r="G65" s="6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1:23" x14ac:dyDescent="0.25">
      <c r="A66" s="21">
        <v>56</v>
      </c>
      <c r="B66" s="84">
        <v>190705120040</v>
      </c>
      <c r="C66" s="47">
        <v>37.692307692307693</v>
      </c>
      <c r="D66" s="47"/>
      <c r="E66" s="47">
        <v>22.647058823529413</v>
      </c>
      <c r="F66" s="59"/>
      <c r="G66" s="6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1:23" x14ac:dyDescent="0.25">
      <c r="A67" s="21">
        <v>57</v>
      </c>
      <c r="B67" s="84">
        <v>190705120041</v>
      </c>
      <c r="C67" s="47">
        <v>38.461538461538467</v>
      </c>
      <c r="D67" s="47"/>
      <c r="E67" s="47">
        <v>30.882352941176471</v>
      </c>
      <c r="F67" s="59"/>
      <c r="G67" s="6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1:23" x14ac:dyDescent="0.25">
      <c r="A68" s="21">
        <v>58</v>
      </c>
      <c r="B68" s="84">
        <v>190705120042</v>
      </c>
      <c r="C68" s="47">
        <v>38.461538461538467</v>
      </c>
      <c r="D68" s="47"/>
      <c r="E68" s="47">
        <v>27.352941176470591</v>
      </c>
      <c r="F68" s="59"/>
      <c r="G68" s="6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1:23" x14ac:dyDescent="0.25">
      <c r="A69" s="21">
        <v>59</v>
      </c>
      <c r="B69" s="84">
        <v>190705120043</v>
      </c>
      <c r="C69" s="47">
        <v>36.923076923076927</v>
      </c>
      <c r="D69" s="47"/>
      <c r="E69" s="47">
        <v>23.235294117647058</v>
      </c>
      <c r="F69" s="59"/>
      <c r="G69" s="6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M.Sc Pysics</vt:lpstr>
      <vt:lpstr>MSCP2301</vt:lpstr>
      <vt:lpstr>MSCP2302</vt:lpstr>
      <vt:lpstr>CUTM1408</vt:lpstr>
      <vt:lpstr>CUTM1412</vt:lpstr>
      <vt:lpstr>CUTM1403</vt:lpstr>
      <vt:lpstr>MSCP1104</vt:lpstr>
      <vt:lpstr>MSCP1105</vt:lpstr>
      <vt:lpstr>CUTM1401</vt:lpstr>
      <vt:lpstr>MSCP1103</vt:lpstr>
      <vt:lpstr>MSCP1101</vt:lpstr>
      <vt:lpstr>MSCP1102</vt:lpstr>
      <vt:lpstr>MSPH3602</vt:lpstr>
      <vt:lpstr>MSCP1203</vt:lpstr>
      <vt:lpstr>MSCP1204</vt:lpstr>
      <vt:lpstr>MSCP1205</vt:lpstr>
      <vt:lpstr>MSCP1201</vt:lpstr>
      <vt:lpstr>MSCP1202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</dc:creator>
  <cp:lastModifiedBy>cit</cp:lastModifiedBy>
  <cp:lastPrinted>2022-11-10T09:13:32Z</cp:lastPrinted>
  <dcterms:created xsi:type="dcterms:W3CDTF">2022-11-10T09:12:22Z</dcterms:created>
  <dcterms:modified xsi:type="dcterms:W3CDTF">2022-11-10T10:12:08Z</dcterms:modified>
</cp:coreProperties>
</file>